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ed7a9990647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бзор" sheetId="1" r:id="R704d88755d434853"/>
    <x:sheet xmlns:r="http://schemas.openxmlformats.org/officeDocument/2006/relationships" name="Допущения" sheetId="2" r:id="R4ccee5ce6b0c4ec0"/>
    <x:sheet xmlns:r="http://schemas.openxmlformats.org/officeDocument/2006/relationships" name="Оборудование" sheetId="3" r:id="R4d51560a717c4520"/>
    <x:sheet xmlns:r="http://schemas.openxmlformats.org/officeDocument/2006/relationships" name="Персонал" sheetId="4" r:id="Ra5e38675d080411b"/>
    <x:sheet xmlns:r="http://schemas.openxmlformats.org/officeDocument/2006/relationships" name="Электрика" sheetId="5" r:id="Rbdf3091a49104af4"/>
    <x:sheet xmlns:r="http://schemas.openxmlformats.org/officeDocument/2006/relationships" name="Инвестиции" sheetId="6" r:id="R82cc0003df854eac"/>
    <x:sheet xmlns:r="http://schemas.openxmlformats.org/officeDocument/2006/relationships" name="Зоны" sheetId="7" r:id="Re5a538cffc7e4980"/>
    <x:sheet xmlns:r="http://schemas.openxmlformats.org/officeDocument/2006/relationships" name="Поток 48 мес" sheetId="8" r:id="R45b16cb84dd244f0"/>
    <x:sheet xmlns:r="http://schemas.openxmlformats.org/officeDocument/2006/relationships" name="События" sheetId="9" r:id="R19622f8d9b2847e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#,##0;[Red](#,##0);&quot;—&quot;"/>
    <x:numFmt numFmtId="201" formatCode="0.0%"/>
    <x:numFmt numFmtId="202" formatCode="0.00"/>
    <x:numFmt numFmtId="203" formatCode="0.000"/>
    <x:numFmt numFmtId="204" formatCode="0.0"/>
    <x:numFmt numFmtId="205" formatCode="0%"/>
  </x:numFmts>
  <x:fonts count="7">
    <x:font>
      <x:sz val="11"/>
      <x:name val="Carlito"/>
    </x:font>
    <x:font>
      <x:sz val="11"/>
      <x:color rgb="FF172333"/>
      <x:name val="Arial"/>
    </x:font>
    <x:font>
      <x:b/>
      <x:sz val="19"/>
      <x:color rgb="FFFFFFFF"/>
      <x:name val="Arial"/>
    </x:font>
    <x:font>
      <x:sz val="11"/>
      <x:color rgb="FF008052"/>
      <x:name val="Arial"/>
    </x:font>
    <x:font>
      <x:b/>
      <x:sz val="11"/>
      <x:color rgb="FF172333"/>
      <x:name val="Arial"/>
    </x:font>
    <x:font>
      <x:sz val="11"/>
      <x:color rgb="FF1F58C7"/>
      <x:name val="Arial"/>
    </x:font>
    <x:font>
      <x:b/>
      <x:sz val="11"/>
      <x:color rgb="FF1F58C7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75E82"/>
      </x:patternFill>
    </x:fill>
    <x:fill>
      <x:patternFill patternType="solid">
        <x:fgColor rgb="FFE8EEF4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2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3" fillId="0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200" fontId="1" fillId="0" borderId="0" xfId="0" applyNumberFormat="1" applyFont="1" applyFill="1" applyBorder="1"/>
    <x:xf numFmtId="200" fontId="4" fillId="3" borderId="0" xfId="0" applyNumberFormat="1" applyFont="1" applyFill="1" applyBorder="1"/>
    <x:xf numFmtId="200" fontId="3" fillId="0" borderId="0" xfId="0" applyNumberFormat="1" applyFont="1" applyFill="1" applyBorder="1"/>
    <x:xf numFmtId="200" fontId="5" fillId="0" borderId="0" xfId="0" applyNumberFormat="1" applyFont="1" applyFill="1" applyBorder="1"/>
    <x:xf numFmtId="200" fontId="6" fillId="3" borderId="0" xfId="0" applyNumberFormat="1" applyFont="1" applyFill="1" applyBorder="1"/>
    <x:xf numFmtId="0" fontId="5" fillId="0" borderId="0" xfId="0" applyNumberFormat="1" applyFont="1" applyFill="1" applyBorder="1"/>
    <x:xf numFmtId="0" fontId="6" fillId="3" borderId="0" xfId="0" applyNumberFormat="1" applyFont="1" applyFill="1" applyBorder="1"/>
    <x:xf numFmtId="201" fontId="5" fillId="0" borderId="0" xfId="0" applyNumberFormat="1" applyFont="1" applyFill="1" applyBorder="1"/>
    <x:xf numFmtId="202" fontId="5" fillId="0" borderId="0" xfId="0" applyNumberFormat="1" applyFont="1" applyFill="1" applyBorder="1"/>
    <x:xf numFmtId="202" fontId="1" fillId="0" borderId="0" xfId="0" applyNumberFormat="1" applyFont="1" applyFill="1" applyBorder="1"/>
    <x:xf numFmtId="202" fontId="3" fillId="0" borderId="0" xfId="0" applyNumberFormat="1" applyFont="1" applyFill="1" applyBorder="1"/>
    <x:xf numFmtId="203" fontId="1" fillId="0" borderId="0" xfId="0" applyNumberFormat="1" applyFont="1" applyFill="1" applyBorder="1"/>
    <x:xf numFmtId="203" fontId="5" fillId="0" borderId="0" xfId="0" applyNumberFormat="1" applyFont="1" applyFill="1" applyBorder="1"/>
    <x:xf numFmtId="201" fontId="1" fillId="0" borderId="0" xfId="0" applyNumberFormat="1" applyFont="1" applyFill="1" applyBorder="1"/>
    <x:xf numFmtId="204" fontId="1" fillId="0" borderId="0" xfId="0" applyNumberFormat="1" applyFont="1" applyFill="1" applyBorder="1"/>
    <x:xf numFmtId="204" fontId="3" fillId="0" borderId="0" xfId="0" applyNumberFormat="1" applyFont="1" applyFill="1" applyBorder="1"/>
    <x:xf numFmtId="201" fontId="3" fillId="0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200" fontId="4" fillId="3" borderId="0" xfId="0" applyNumberFormat="1" applyFont="1" applyFill="1" applyBorder="1" applyAlignment="1">
      <x:alignment wrapText="1"/>
    </x:xf>
    <x:xf numFmtId="200" fontId="6" fillId="3" borderId="0" xfId="0" applyNumberFormat="1" applyFont="1" applyFill="1" applyBorder="1" applyAlignment="1">
      <x:alignment wrapText="1"/>
    </x:xf>
    <x:xf numFmtId="0" fontId="6" fillId="3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200" fontId="3" fillId="0" borderId="0" xfId="0" applyNumberFormat="1" applyFont="1" applyFill="1" applyBorder="1" applyAlignment="1">
      <x:alignment wrapText="1"/>
    </x:xf>
    <x:xf numFmtId="205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230cfc714a49c0" /><Relationship Type="http://schemas.openxmlformats.org/officeDocument/2006/relationships/theme" Target="/xl/theme/theme1.xml" Id="Rc560f40c215448b7" /><Relationship Type="http://schemas.openxmlformats.org/officeDocument/2006/relationships/sharedStrings" Target="/xl/sharedStrings.xml" Id="R575e1b71a7b84bfb" /><Relationship Type="http://schemas.openxmlformats.org/officeDocument/2006/relationships/worksheet" Target="/xl/worksheets/sheet1.xml" Id="R704d88755d434853" /><Relationship Type="http://schemas.openxmlformats.org/officeDocument/2006/relationships/worksheet" Target="/xl/worksheets/sheet2.xml" Id="R4ccee5ce6b0c4ec0" /><Relationship Type="http://schemas.openxmlformats.org/officeDocument/2006/relationships/worksheet" Target="/xl/worksheets/sheet3.xml" Id="R4d51560a717c4520" /><Relationship Type="http://schemas.openxmlformats.org/officeDocument/2006/relationships/worksheet" Target="/xl/worksheets/sheet4.xml" Id="Ra5e38675d080411b" /><Relationship Type="http://schemas.openxmlformats.org/officeDocument/2006/relationships/worksheet" Target="/xl/worksheets/sheet5.xml" Id="Rbdf3091a49104af4" /><Relationship Type="http://schemas.openxmlformats.org/officeDocument/2006/relationships/worksheet" Target="/xl/worksheets/sheet6.xml" Id="R82cc0003df854eac" /><Relationship Type="http://schemas.openxmlformats.org/officeDocument/2006/relationships/worksheet" Target="/xl/worksheets/sheet7.xml" Id="Re5a538cffc7e4980" /><Relationship Type="http://schemas.openxmlformats.org/officeDocument/2006/relationships/worksheet" Target="/xl/worksheets/sheet8.xml" Id="R45b16cb84dd244f0" /><Relationship Type="http://schemas.openxmlformats.org/officeDocument/2006/relationships/worksheet" Target="/xl/worksheets/sheet9.xml" Id="R19622f8d9b2847e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66" hidden="0" customWidth="1"/>
    <x:col min="2" max="2" width="37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</x:cols>
  <x:sheetData>
    <x:row r="1" ht="23" customHeight="1">
      <x:c r="A1" s="3" t="str">
        <x:v>RR-FEC-2000 | Обзор</x:v>
      </x:c>
      <x:c r="B1" s="3"/>
      <x:c r="C1" s="3"/>
      <x:c r="D1" s="3"/>
      <x:c r="E1" s="3"/>
      <x:c r="F1" s="3"/>
      <x:c r="G1" s="3"/>
      <x:c r="H1" s="3"/>
      <x:c r="I1" s="3"/>
      <x:c r="J1" s="3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23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 ht="23" customHeight="1">
      <x:c r="A3" s="1" t="str">
        <x:v>Концепция • цены 24.10.2026 • все прогнозы — редактируемые допущения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23" customHeight="1">
      <x:c r="A4" s="1" t="str">
        <x:v>Сценарий:</x:v>
      </x:c>
      <x:c r="B4" s="1"/>
      <x:c r="C4" s="4" t="str">
        <x:f>'Допущения'!B6</x:f>
        <x:v>Целевая окупаемость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23" customHeight="1">
      <x:c r="A5" s="1"/>
      <x:c r="B5" s="7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42" customHeight="1">
      <x:c r="A6" s="24" t="str">
        <x:v>Площадь, м²</x:v>
      </x:c>
      <x:c r="B6" s="25" t="n">
        <x:v>2000</x:v>
      </x:c>
      <x:c r="C6" s="24"/>
      <x:c r="D6" s="24"/>
      <x:c r="E6" s="24"/>
      <x:c r="F6" s="24"/>
      <x:c r="G6" s="24"/>
      <x:c r="H6" s="24"/>
      <x:c r="I6" s="24"/>
      <x:c r="J6" s="24"/>
      <x:c r="K6" s="24"/>
      <x:c r="L6" s="24"/>
      <x:c r="M6" s="24"/>
      <x:c r="N6" s="24"/>
      <x:c r="O6" s="24"/>
      <x:c r="P6" s="24"/>
      <x:c r="Q6" s="24"/>
      <x:c r="R6" s="1"/>
      <x:c r="S6" s="1"/>
      <x:c r="T6" s="1"/>
      <x:c r="U6" s="1"/>
      <x:c r="V6" s="1"/>
      <x:c r="W6" s="1"/>
    </x:row>
    <x:row r="7" ht="23" customHeight="1">
      <x:c r="A7" s="1" t="str">
        <x:v>Концепция</x:v>
      </x:c>
      <x:c r="B7" s="7" t="str">
        <x:v>Орбита</x:v>
      </x:c>
      <x:c r="C7" s="7"/>
      <x:c r="D7" s="7"/>
      <x:c r="E7" s="7"/>
      <x:c r="F7" s="7"/>
      <x:c r="G7" s="7"/>
      <x:c r="H7" s="7"/>
      <x:c r="I7" s="7"/>
      <x:c r="J7" s="7"/>
      <x:c r="K7" s="7"/>
      <x:c r="L7" s="7"/>
      <x:c r="M7" s="7"/>
      <x:c r="N7" s="7"/>
      <x:c r="O7" s="7"/>
      <x:c r="P7" s="7"/>
      <x:c r="Q7" s="7"/>
      <x:c r="R7" s="7"/>
      <x:c r="S7" s="7"/>
      <x:c r="T7" s="7"/>
      <x:c r="U7" s="7"/>
      <x:c r="V7" s="7"/>
      <x:c r="W7" s="7"/>
    </x:row>
    <x:row r="8" ht="23" customHeight="1">
      <x:c r="A8" s="1" t="str">
        <x:v>Оборудование RR, ₽</x:v>
      </x:c>
      <x:c r="B8" s="9" t="n">
        <x:f>'Оборудование'!E29</x:f>
        <x:v>21647735</x:v>
      </x:c>
      <x:c r="C8" s="7"/>
      <x:c r="D8" s="7"/>
      <x:c r="E8" s="7"/>
      <x:c r="F8" s="7"/>
      <x:c r="G8" s="7"/>
      <x:c r="H8" s="7"/>
      <x:c r="I8" s="7"/>
      <x:c r="J8" s="7"/>
      <x:c r="K8" s="7"/>
      <x:c r="L8" s="7"/>
      <x:c r="M8" s="7"/>
      <x:c r="N8" s="7"/>
      <x:c r="O8" s="7"/>
      <x:c r="P8" s="7"/>
      <x:c r="Q8" s="7"/>
      <x:c r="R8" s="7"/>
      <x:c r="S8" s="7"/>
      <x:c r="T8" s="7"/>
      <x:c r="U8" s="7"/>
      <x:c r="V8" s="7"/>
      <x:c r="W8" s="7"/>
    </x:row>
    <x:row r="9" ht="23" customHeight="1">
      <x:c r="A9" s="1" t="str">
        <x:v>Полный стартовый бюджет, ₽</x:v>
      </x:c>
      <x:c r="B9" s="9" t="n">
        <x:f>'Инвестиции'!C20</x:f>
        <x:v>100052422.78924999</x:v>
      </x:c>
      <x:c r="C9" s="7"/>
      <x:c r="D9" s="7"/>
      <x:c r="E9" s="7"/>
      <x:c r="F9" s="7"/>
      <x:c r="G9" s="7"/>
      <x:c r="H9" s="7"/>
      <x:c r="I9" s="7"/>
      <x:c r="J9" s="7"/>
      <x:c r="K9" s="7"/>
      <x:c r="L9" s="7"/>
      <x:c r="M9" s="7"/>
      <x:c r="N9" s="7"/>
      <x:c r="O9" s="7"/>
      <x:c r="P9" s="7"/>
      <x:c r="Q9" s="7"/>
      <x:c r="R9" s="7"/>
      <x:c r="S9" s="7"/>
      <x:c r="T9" s="7"/>
      <x:c r="U9" s="7"/>
      <x:c r="V9" s="7"/>
      <x:c r="W9" s="7"/>
    </x:row>
    <x:row r="10" ht="23" customHeight="1">
      <x:c r="A10" s="1" t="str">
        <x:v>Платежи в стабильный месяц, ₽</x:v>
      </x:c>
      <x:c r="B10" s="9" t="n">
        <x:f>'Зоны'!E14</x:f>
        <x:v>17449772.5</x:v>
      </x:c>
      <x:c r="C10" s="7"/>
      <x:c r="D10" s="7"/>
      <x:c r="E10" s="7"/>
      <x:c r="F10" s="7"/>
      <x:c r="G10" s="7"/>
      <x:c r="H10" s="7"/>
      <x:c r="I10" s="7"/>
      <x:c r="J10" s="7"/>
      <x:c r="K10" s="7"/>
      <x:c r="L10" s="7"/>
      <x:c r="M10" s="7"/>
      <x:c r="N10" s="7"/>
      <x:c r="O10" s="7"/>
      <x:c r="P10" s="7"/>
      <x:c r="Q10" s="7"/>
      <x:c r="R10" s="7"/>
      <x:c r="S10" s="7"/>
      <x:c r="T10" s="7"/>
      <x:c r="U10" s="7"/>
      <x:c r="V10" s="7"/>
      <x:c r="W10" s="7"/>
    </x:row>
    <x:row r="11" ht="23" customHeight="1">
      <x:c r="A11" s="1" t="str">
        <x:v>Поток после налогов / обновления, ₽</x:v>
      </x:c>
      <x:c r="B11" s="9" t="n">
        <x:f>'Зоны'!M14</x:f>
        <x:v>8079438.4421547605</x:v>
      </x:c>
      <x:c r="C11" s="7"/>
      <x:c r="D11" s="7"/>
      <x:c r="E11" s="7"/>
      <x:c r="F11" s="7"/>
      <x:c r="G11" s="7"/>
      <x:c r="H11" s="7"/>
      <x:c r="I11" s="7"/>
      <x:c r="J11" s="7"/>
      <x:c r="K11" s="7"/>
      <x:c r="L11" s="7"/>
      <x:c r="M11" s="7"/>
      <x:c r="N11" s="7"/>
      <x:c r="O11" s="7"/>
      <x:c r="P11" s="7"/>
      <x:c r="Q11" s="7"/>
      <x:c r="R11" s="7"/>
      <x:c r="S11" s="7"/>
      <x:c r="T11" s="7"/>
      <x:c r="U11" s="7"/>
      <x:c r="V11" s="7"/>
      <x:c r="W11" s="7"/>
    </x:row>
    <x:row r="12" ht="23" customHeight="1">
      <x:c r="A12" s="1" t="str">
        <x:v>Простая окупаемость стабильного режима, мес</x:v>
      </x:c>
      <x:c r="B12" s="21" t="n">
        <x:f>IF(B11&gt;0,B9/B11,"нет")</x:f>
        <x:v>12.383586248670808</x:v>
      </x:c>
      <x:c r="C12" s="7"/>
      <x:c r="D12" s="7"/>
      <x:c r="E12" s="7"/>
      <x:c r="F12" s="7"/>
      <x:c r="G12" s="7"/>
      <x:c r="H12" s="7"/>
      <x:c r="I12" s="7"/>
      <x:c r="J12" s="7"/>
      <x:c r="K12" s="7"/>
      <x:c r="L12" s="7"/>
      <x:c r="M12" s="7"/>
      <x:c r="N12" s="7"/>
      <x:c r="O12" s="7"/>
      <x:c r="P12" s="7"/>
      <x:c r="Q12" s="7"/>
      <x:c r="R12" s="7"/>
      <x:c r="S12" s="7"/>
      <x:c r="T12" s="7"/>
      <x:c r="U12" s="7"/>
      <x:c r="V12" s="7"/>
      <x:c r="W12" s="7"/>
    </x:row>
    <x:row r="13" ht="23" customHeight="1">
      <x:c r="A13" s="1" t="str">
        <x:v>Окупаемость с разгоном, мес (горизонт 48)</x:v>
      </x:c>
      <x:c r="B13" s="9" t="n">
        <x:f>IF(MIN('Поток 48 мес'!T7:T54)=999,"За 48 мес. нет",MIN('Поток 48 мес'!T7:T54))</x:f>
        <x:v>15</x:v>
      </x:c>
      <x:c r="C13" s="7"/>
      <x:c r="D13" s="7"/>
      <x:c r="E13" s="7"/>
      <x:c r="F13" s="7"/>
      <x:c r="G13" s="7"/>
      <x:c r="H13" s="7"/>
      <x:c r="I13" s="7"/>
      <x:c r="J13" s="7"/>
      <x:c r="K13" s="7"/>
      <x:c r="L13" s="7"/>
      <x:c r="M13" s="7"/>
      <x:c r="N13" s="7"/>
      <x:c r="O13" s="7"/>
      <x:c r="P13" s="7"/>
      <x:c r="Q13" s="7"/>
      <x:c r="R13" s="7"/>
      <x:c r="S13" s="7"/>
      <x:c r="T13" s="7"/>
      <x:c r="U13" s="7"/>
      <x:c r="V13" s="7"/>
      <x:c r="W13" s="7"/>
    </x:row>
    <x:row r="14" ht="23" customHeight="1">
      <x:c r="A14" s="1" t="str">
        <x:v>Выручка первого года, платежи ₽</x:v>
      </x:c>
      <x:c r="B14" s="9" t="n">
        <x:f>SUM('Поток 48 мес'!J7:J18)</x:f>
        <x:v>175902579.56567794</x:v>
      </x:c>
      <x:c r="C14" s="7"/>
      <x:c r="D14" s="7"/>
      <x:c r="E14" s="7"/>
      <x:c r="F14" s="7"/>
      <x:c r="G14" s="7"/>
      <x:c r="H14" s="7"/>
      <x:c r="I14" s="7"/>
      <x:c r="J14" s="7"/>
      <x:c r="K14" s="7"/>
      <x:c r="L14" s="7"/>
      <x:c r="M14" s="7"/>
      <x:c r="N14" s="7"/>
      <x:c r="O14" s="7"/>
      <x:c r="P14" s="7"/>
      <x:c r="Q14" s="7"/>
      <x:c r="R14" s="7"/>
      <x:c r="S14" s="7"/>
      <x:c r="T14" s="7"/>
      <x:c r="U14" s="7"/>
      <x:c r="V14" s="7"/>
      <x:c r="W14" s="7"/>
    </x:row>
    <x:row r="15" ht="23" customHeight="1">
      <x:c r="A15" s="1" t="str">
        <x:v>Поток первого года, ₽</x:v>
      </x:c>
      <x:c r="B15" s="9" t="n">
        <x:f>SUM('Поток 48 мес'!R7:R18)</x:f>
        <x:v>72759203.8088535</x:v>
      </x:c>
      <x:c r="C15" s="7"/>
      <x:c r="D15" s="7"/>
      <x:c r="E15" s="7"/>
      <x:c r="F15" s="7"/>
      <x:c r="G15" s="7"/>
      <x:c r="H15" s="7"/>
      <x:c r="I15" s="7"/>
      <x:c r="J15" s="7"/>
      <x:c r="K15" s="7"/>
      <x:c r="L15" s="7"/>
      <x:c r="M15" s="7"/>
      <x:c r="N15" s="7"/>
      <x:c r="O15" s="7"/>
      <x:c r="P15" s="7"/>
      <x:c r="Q15" s="7"/>
      <x:c r="R15" s="7"/>
      <x:c r="S15" s="7"/>
      <x:c r="T15" s="7"/>
      <x:c r="U15" s="7"/>
      <x:c r="V15" s="7"/>
      <x:c r="W15" s="7"/>
    </x:row>
    <x:row r="16" ht="23" customHeight="1">
      <x:c r="A16" s="1" t="str">
        <x:v>Накопленный поток за 48 месяцев, ₽</x:v>
      </x:c>
      <x:c r="B16" s="9" t="n">
        <x:f>'Поток 48 мес'!S54</x:f>
        <x:v>274408528.6660937</x:v>
      </x:c>
      <x:c r="C16" s="7"/>
      <x:c r="D16" s="7"/>
      <x:c r="E16" s="7"/>
      <x:c r="F16" s="7"/>
      <x:c r="G16" s="7"/>
      <x:c r="H16" s="7"/>
      <x:c r="I16" s="7"/>
      <x:c r="J16" s="7"/>
      <x:c r="K16" s="7"/>
      <x:c r="L16" s="7"/>
      <x:c r="M16" s="7"/>
      <x:c r="N16" s="7"/>
      <x:c r="O16" s="7"/>
      <x:c r="P16" s="7"/>
      <x:c r="Q16" s="7"/>
      <x:c r="R16" s="7"/>
      <x:c r="S16" s="7"/>
      <x:c r="T16" s="7"/>
      <x:c r="U16" s="7"/>
      <x:c r="V16" s="7"/>
      <x:c r="W16" s="7"/>
    </x:row>
    <x:row r="17" ht="23" customHeight="1">
      <x:c r="A17" s="1" t="str">
        <x:v>Точка безубыточности, платежи/месяц ₽</x:v>
      </x:c>
      <x:c r="B17" s="9" t="n">
        <x:f>'Инвестиции'!C35/((SUM('Зоны'!I7:I13)-SUM('Зоны'!K7:L13))/B10)</x:f>
        <x:v>6264451.908914766</x:v>
      </x:c>
      <x:c r="C17" s="7"/>
      <x:c r="D17" s="7"/>
      <x:c r="E17" s="7"/>
      <x:c r="F17" s="7"/>
      <x:c r="G17" s="7"/>
      <x:c r="H17" s="7"/>
      <x:c r="I17" s="7"/>
      <x:c r="J17" s="7"/>
      <x:c r="K17" s="7"/>
      <x:c r="L17" s="7"/>
      <x:c r="M17" s="7"/>
      <x:c r="N17" s="7"/>
      <x:c r="O17" s="7"/>
      <x:c r="P17" s="7"/>
      <x:c r="Q17" s="7"/>
      <x:c r="R17" s="7"/>
      <x:c r="S17" s="7"/>
      <x:c r="T17" s="7"/>
      <x:c r="U17" s="7"/>
      <x:c r="V17" s="7"/>
      <x:c r="W17" s="7"/>
    </x:row>
    <x:row r="18" ht="23" customHeight="1">
      <x:c r="A18" s="1" t="str">
        <x:v>Эквивалент посещений для безубыточности</x:v>
      </x:c>
      <x:c r="B18" s="9" t="n">
        <x:f>B17/(B10/'Допущения'!C31/'Допущения'!B8)</x:f>
        <x:v>3553.911185506959</x:v>
      </x:c>
      <x:c r="C18" s="7"/>
      <x:c r="D18" s="7"/>
      <x:c r="E18" s="7"/>
      <x:c r="F18" s="7"/>
      <x:c r="G18" s="7"/>
      <x:c r="H18" s="7"/>
      <x:c r="I18" s="7"/>
      <x:c r="J18" s="7"/>
      <x:c r="K18" s="7"/>
      <x:c r="L18" s="7"/>
      <x:c r="M18" s="7"/>
      <x:c r="N18" s="7"/>
      <x:c r="O18" s="7"/>
      <x:c r="P18" s="7"/>
      <x:c r="Q18" s="7"/>
      <x:c r="R18" s="7"/>
      <x:c r="S18" s="7"/>
      <x:c r="T18" s="7"/>
      <x:c r="U18" s="7"/>
      <x:c r="V18" s="7"/>
      <x:c r="W18" s="7"/>
    </x:row>
    <x:row r="19" ht="23" customHeight="1">
      <x:c r="A19" s="1" t="str">
        <x:v>Запрос электрической мощности, кВт</x:v>
      </x:c>
      <x:c r="B19" s="22" t="n">
        <x:f>'Электрика'!E18</x:f>
        <x:v>161.35762499999998</x:v>
      </x:c>
      <x:c r="C19" s="7"/>
      <x:c r="D19" s="7"/>
      <x:c r="E19" s="7"/>
      <x:c r="F19" s="7"/>
      <x:c r="G19" s="7"/>
      <x:c r="H19" s="7"/>
      <x:c r="I19" s="7"/>
      <x:c r="J19" s="7"/>
      <x:c r="K19" s="7"/>
      <x:c r="L19" s="7"/>
      <x:c r="M19" s="7"/>
      <x:c r="N19" s="7"/>
      <x:c r="O19" s="7"/>
      <x:c r="P19" s="7"/>
      <x:c r="Q19" s="7"/>
      <x:c r="R19" s="7"/>
      <x:c r="S19" s="7"/>
      <x:c r="T19" s="7"/>
      <x:c r="U19" s="7"/>
      <x:c r="V19" s="7"/>
      <x:c r="W19" s="7"/>
    </x:row>
    <x:row r="20" ht="23" customHeight="1">
      <x:c r="A20" s="1" t="str">
        <x:v>Оплачиваемые FTE</x:v>
      </x:c>
      <x:c r="B20" s="22" t="n">
        <x:f>'Персонал'!C16</x:f>
        <x:v>42.04</x:v>
      </x:c>
      <x:c r="C20" s="7"/>
      <x:c r="D20" s="7"/>
      <x:c r="E20" s="7"/>
      <x:c r="F20" s="7"/>
      <x:c r="G20" s="7"/>
      <x:c r="H20" s="7"/>
      <x:c r="I20" s="7"/>
      <x:c r="J20" s="7"/>
      <x:c r="K20" s="7"/>
      <x:c r="L20" s="7"/>
      <x:c r="M20" s="7"/>
      <x:c r="N20" s="7"/>
      <x:c r="O20" s="7"/>
      <x:c r="P20" s="7"/>
      <x:c r="Q20" s="7"/>
      <x:c r="R20" s="7"/>
      <x:c r="S20" s="7"/>
      <x:c r="T20" s="7"/>
      <x:c r="U20" s="7"/>
      <x:c r="V20" s="7"/>
      <x:c r="W20" s="7"/>
    </x:row>
    <x:row r="21" ht="23" customHeight="1">
      <x:c r="A21" s="1" t="str">
        <x:v>Вместимость детей — рабочая гипотеза</x:v>
      </x:c>
      <x:c r="B21" s="21" t="n">
        <x:v>220</x:v>
      </x:c>
      <x:c r="C21" s="7"/>
      <x:c r="D21" s="7"/>
      <x:c r="E21" s="7"/>
      <x:c r="F21" s="7"/>
      <x:c r="G21" s="7"/>
      <x:c r="H21" s="7"/>
      <x:c r="I21" s="7"/>
      <x:c r="J21" s="7"/>
      <x:c r="K21" s="7"/>
      <x:c r="L21" s="7"/>
      <x:c r="M21" s="7"/>
      <x:c r="N21" s="7"/>
      <x:c r="O21" s="7"/>
      <x:c r="P21" s="7"/>
      <x:c r="Q21" s="7"/>
      <x:c r="R21" s="7"/>
      <x:c r="S21" s="7"/>
      <x:c r="T21" s="7"/>
      <x:c r="U21" s="7"/>
      <x:c r="V21" s="7"/>
      <x:c r="W21" s="7"/>
    </x:row>
    <x:row r="22" ht="23" customHeight="1">
      <x:c r="A22" s="1" t="str">
        <x:v>Среднее детей одновременно, выбранный спрос</x:v>
      </x:c>
      <x:c r="B22" s="22" t="n">
        <x:f>'Допущения'!C31*'Допущения'!B8*'Допущения'!B17/'Допущения'!B18/'Допущения'!B16</x:f>
        <x:v>74.99621212121212</x:v>
      </x:c>
      <x:c r="C22" s="7"/>
      <x:c r="D22" s="7"/>
      <x:c r="E22" s="7"/>
      <x:c r="F22" s="7"/>
      <x:c r="G22" s="7"/>
      <x:c r="H22" s="7"/>
      <x:c r="I22" s="7"/>
      <x:c r="J22" s="7"/>
      <x:c r="K22" s="7"/>
      <x:c r="L22" s="7"/>
      <x:c r="M22" s="7"/>
      <x:c r="N22" s="7"/>
      <x:c r="O22" s="7"/>
      <x:c r="P22" s="7"/>
      <x:c r="Q22" s="7"/>
      <x:c r="R22" s="7"/>
      <x:c r="S22" s="7"/>
      <x:c r="T22" s="7"/>
      <x:c r="U22" s="7"/>
      <x:c r="V22" s="7"/>
      <x:c r="W22" s="7"/>
    </x:row>
    <x:row r="23" ht="23" customHeight="1">
      <x:c r="A23" s="1" t="str">
        <x:v>Проверка площадей, м²</x:v>
      </x:c>
      <x:c r="B23" s="7" t="n">
        <x:v>2000</x:v>
      </x:c>
      <x:c r="C23" s="7"/>
      <x:c r="D23" s="7"/>
      <x:c r="E23" s="7"/>
      <x:c r="F23" s="7"/>
      <x:c r="G23" s="7"/>
      <x:c r="H23" s="7"/>
      <x:c r="I23" s="7"/>
      <x:c r="J23" s="7"/>
      <x:c r="K23" s="7"/>
      <x:c r="L23" s="7"/>
      <x:c r="M23" s="7"/>
      <x:c r="N23" s="7"/>
      <x:c r="O23" s="7"/>
      <x:c r="P23" s="7"/>
      <x:c r="Q23" s="7"/>
      <x:c r="R23" s="7"/>
      <x:c r="S23" s="7"/>
      <x:c r="T23" s="7"/>
      <x:c r="U23" s="7"/>
      <x:c r="V23" s="7"/>
      <x:c r="W23" s="7"/>
    </x:row>
    <x:row r="24" ht="23" customHeight="1">
      <x:c r="A24" s="1"/>
      <x:c r="B24" s="7"/>
      <x:c r="C24" s="7"/>
      <x:c r="D24" s="7"/>
      <x:c r="E24" s="7"/>
      <x:c r="F24" s="7"/>
      <x:c r="G24" s="7"/>
      <x:c r="H24" s="7"/>
      <x:c r="I24" s="7"/>
      <x:c r="J24" s="7"/>
      <x:c r="K24" s="7"/>
      <x:c r="L24" s="7"/>
      <x:c r="M24" s="7"/>
      <x:c r="N24" s="7"/>
      <x:c r="O24" s="7"/>
      <x:c r="P24" s="7"/>
      <x:c r="Q24" s="7"/>
      <x:c r="R24" s="7"/>
      <x:c r="S24" s="7"/>
      <x:c r="T24" s="7"/>
      <x:c r="U24" s="7"/>
      <x:c r="V24" s="7"/>
      <x:c r="W24" s="7"/>
    </x:row>
    <x:row r="25" ht="23" customHeight="1">
      <x:c r="A25" s="1"/>
      <x:c r="B25" s="1"/>
      <x:c r="C25" s="7"/>
      <x:c r="D25" s="7"/>
      <x:c r="E25" s="7"/>
      <x:c r="F25" s="7"/>
      <x:c r="G25" s="7"/>
      <x:c r="H25" s="7"/>
      <x:c r="I25" s="7"/>
      <x:c r="J25" s="7"/>
      <x:c r="K25" s="7"/>
      <x:c r="L25" s="7"/>
      <x:c r="M25" s="7"/>
      <x:c r="N25" s="7"/>
      <x:c r="O25" s="7"/>
      <x:c r="P25" s="7"/>
      <x:c r="Q25" s="7"/>
      <x:c r="R25" s="7"/>
      <x:c r="S25" s="7"/>
      <x:c r="T25" s="7"/>
      <x:c r="U25" s="7"/>
      <x:c r="V25" s="7"/>
      <x:c r="W25" s="7"/>
    </x:row>
    <x:row r="26" ht="23" customHeight="1">
      <x:c r="A26" s="1"/>
      <x:c r="B26" s="1"/>
      <x:c r="C26" s="7"/>
      <x:c r="D26" s="7"/>
      <x:c r="E26" s="7"/>
      <x:c r="F26" s="7"/>
      <x:c r="G26" s="7"/>
      <x:c r="H26" s="7"/>
      <x:c r="I26" s="7"/>
      <x:c r="J26" s="7"/>
      <x:c r="K26" s="7"/>
      <x:c r="L26" s="7"/>
      <x:c r="M26" s="7"/>
      <x:c r="N26" s="7"/>
      <x:c r="O26" s="7"/>
      <x:c r="P26" s="7"/>
      <x:c r="Q26" s="7"/>
      <x:c r="R26" s="7"/>
      <x:c r="S26" s="7"/>
      <x:c r="T26" s="7"/>
      <x:c r="U26" s="7"/>
      <x:c r="V26" s="7"/>
      <x:c r="W26" s="7"/>
    </x:row>
    <x:row r="27" ht="23" customHeight="1">
      <x:c r="A27" s="1" t="str">
        <x:v>Проверки модели</x:v>
      </x:c>
      <x:c r="B27" s="1" t="str">
        <x:v>Результат</x:v>
      </x:c>
      <x:c r="C27" s="7"/>
      <x:c r="D27" s="7"/>
      <x:c r="E27" s="7"/>
      <x:c r="F27" s="7"/>
      <x:c r="G27" s="7"/>
      <x:c r="H27" s="7"/>
      <x:c r="I27" s="7"/>
      <x:c r="J27" s="7"/>
      <x:c r="K27" s="7"/>
      <x:c r="L27" s="7"/>
      <x:c r="M27" s="7"/>
      <x:c r="N27" s="7"/>
      <x:c r="O27" s="7"/>
      <x:c r="P27" s="7"/>
      <x:c r="Q27" s="7"/>
      <x:c r="R27" s="7"/>
      <x:c r="S27" s="7"/>
      <x:c r="T27" s="7"/>
      <x:c r="U27" s="7"/>
      <x:c r="V27" s="7"/>
      <x:c r="W27" s="7"/>
    </x:row>
    <x:row r="28" ht="23" customHeight="1">
      <x:c r="A28" s="1" t="str">
        <x:v>Доли выручки, сумма</x:v>
      </x:c>
      <x:c r="B28" s="23" t="n">
        <x:f>'Зоны'!N14</x:f>
        <x:v>0.9999999999999999</x:v>
      </x:c>
      <x:c r="C28" s="7"/>
      <x:c r="D28" s="7"/>
      <x:c r="E28" s="7"/>
      <x:c r="F28" s="7"/>
      <x:c r="G28" s="7"/>
      <x:c r="H28" s="7"/>
      <x:c r="I28" s="7"/>
      <x:c r="J28" s="7"/>
      <x:c r="K28" s="7"/>
      <x:c r="L28" s="7"/>
      <x:c r="M28" s="7"/>
      <x:c r="N28" s="7"/>
      <x:c r="O28" s="7"/>
      <x:c r="P28" s="7"/>
      <x:c r="Q28" s="7"/>
      <x:c r="R28" s="7"/>
      <x:c r="S28" s="7"/>
      <x:c r="T28" s="7"/>
      <x:c r="U28" s="7"/>
      <x:c r="V28" s="7"/>
      <x:c r="W28" s="7"/>
    </x:row>
    <x:row r="29" ht="23" customHeight="1">
      <x:c r="A29" s="1" t="str">
        <x:v>Поток зон минус расчетный стабильный поток</x:v>
      </x:c>
      <x:c r="B29" s="4" t="n">
        <x:f>'Зоны'!M14-('Зоны'!I14-'Инвестиции'!C35-'Зоны'!K14-'Зоны'!L14)</x:f>
        <x:v>2.7939677238464355e-9</x:v>
      </x:c>
      <x:c r="C29" s="7"/>
      <x:c r="D29" s="7"/>
      <x:c r="E29" s="7"/>
      <x:c r="F29" s="7"/>
      <x:c r="G29" s="7"/>
      <x:c r="H29" s="7"/>
      <x:c r="I29" s="7"/>
      <x:c r="J29" s="7"/>
      <x:c r="K29" s="7"/>
      <x:c r="L29" s="7"/>
      <x:c r="M29" s="7"/>
      <x:c r="N29" s="7"/>
      <x:c r="O29" s="7"/>
      <x:c r="P29" s="7"/>
      <x:c r="Q29" s="7"/>
      <x:c r="R29" s="7"/>
      <x:c r="S29" s="7"/>
      <x:c r="T29" s="7"/>
      <x:c r="U29" s="7"/>
      <x:c r="V29" s="7"/>
      <x:c r="W29" s="7"/>
    </x:row>
    <x:row r="30" ht="23" customHeight="1">
      <x:c r="A30" s="1" t="str">
        <x:v>Распределение инвестиций минус общий бюджет</x:v>
      </x:c>
      <x:c r="B30" s="4" t="n">
        <x:f>'Зоны'!O14-'Инвестиции'!C20</x:f>
        <x:v>-1.4901161193847656e-8</x:v>
      </x:c>
      <x:c r="C30" s="7"/>
      <x:c r="D30" s="7"/>
      <x:c r="E30" s="7"/>
      <x:c r="F30" s="7"/>
      <x:c r="G30" s="7"/>
      <x:c r="H30" s="7"/>
      <x:c r="I30" s="7"/>
      <x:c r="J30" s="7"/>
      <x:c r="K30" s="7"/>
      <x:c r="L30" s="7"/>
      <x:c r="M30" s="7"/>
      <x:c r="N30" s="7"/>
      <x:c r="O30" s="7"/>
      <x:c r="P30" s="7"/>
      <x:c r="Q30" s="7"/>
      <x:c r="R30" s="7"/>
      <x:c r="S30" s="7"/>
      <x:c r="T30" s="7"/>
      <x:c r="U30" s="7"/>
      <x:c r="V30" s="7"/>
      <x:c r="W30" s="7"/>
    </x:row>
    <x:row r="31" ht="23" customHeight="1">
      <x:c r="A31" s="1" t="str">
        <x:v>Площадь минус задание</x:v>
      </x:c>
      <x:c r="B31" s="1" t="n">
        <x:f>B23-B6</x:f>
        <x:v>0</x:v>
      </x:c>
      <x:c r="C31" s="7"/>
      <x:c r="D31" s="7"/>
      <x:c r="E31" s="7"/>
      <x:c r="F31" s="7"/>
      <x:c r="G31" s="7"/>
      <x:c r="H31" s="7"/>
      <x:c r="I31" s="7"/>
      <x:c r="J31" s="7"/>
      <x:c r="K31" s="7"/>
      <x:c r="L31" s="7"/>
      <x:c r="M31" s="7"/>
      <x:c r="N31" s="7"/>
      <x:c r="O31" s="7"/>
      <x:c r="P31" s="7"/>
      <x:c r="Q31" s="7"/>
      <x:c r="R31" s="7"/>
      <x:c r="S31" s="7"/>
      <x:c r="T31" s="7"/>
      <x:c r="U31" s="7"/>
      <x:c r="V31" s="7"/>
      <x:c r="W31" s="7"/>
    </x:row>
    <x:row r="32" ht="23" customHeight="1">
      <x:c r="A32" s="1" t="str">
        <x:v>Вместимость: среднее / рабочий максимум</x:v>
      </x:c>
      <x:c r="B32" s="20" t="n">
        <x:f>B22/B21</x:f>
        <x:v>0.34089187327823695</x:v>
      </x:c>
      <x:c r="C32" s="7"/>
      <x:c r="D32" s="7"/>
      <x:c r="E32" s="7"/>
      <x:c r="F32" s="7"/>
      <x:c r="G32" s="7"/>
      <x:c r="H32" s="7"/>
      <x:c r="I32" s="7"/>
      <x:c r="J32" s="7"/>
      <x:c r="K32" s="7"/>
      <x:c r="L32" s="7"/>
      <x:c r="M32" s="7"/>
      <x:c r="N32" s="7"/>
      <x:c r="O32" s="7"/>
      <x:c r="P32" s="7"/>
      <x:c r="Q32" s="7"/>
      <x:c r="R32" s="7"/>
      <x:c r="S32" s="7"/>
      <x:c r="T32" s="7"/>
      <x:c r="U32" s="7"/>
      <x:c r="V32" s="7"/>
      <x:c r="W32" s="7"/>
    </x:row>
    <x:row r="33" ht="23" customHeight="1">
      <x:c r="A33" s="1"/>
      <x:c r="B33" s="1"/>
      <x:c r="C33" s="7"/>
      <x:c r="D33" s="7"/>
      <x:c r="E33" s="7"/>
      <x:c r="F33" s="7"/>
      <x:c r="G33" s="7"/>
      <x:c r="H33" s="7"/>
      <x:c r="I33" s="7"/>
      <x:c r="J33" s="7"/>
      <x:c r="K33" s="7"/>
      <x:c r="L33" s="7"/>
      <x:c r="M33" s="7"/>
      <x:c r="N33" s="7"/>
      <x:c r="O33" s="7"/>
      <x:c r="P33" s="7"/>
      <x:c r="Q33" s="7"/>
      <x:c r="R33" s="7"/>
      <x:c r="S33" s="7"/>
      <x:c r="T33" s="7"/>
      <x:c r="U33" s="7"/>
      <x:c r="V33" s="7"/>
      <x:c r="W33" s="7"/>
    </x:row>
    <x:row r="34" ht="23" customHeight="1">
      <x:c r="A34" s="1"/>
      <x:c r="B34" s="1"/>
      <x:c r="C34" s="7"/>
      <x:c r="D34" s="7"/>
      <x:c r="E34" s="7"/>
      <x:c r="F34" s="7"/>
      <x:c r="G34" s="7"/>
      <x:c r="H34" s="7"/>
      <x:c r="I34" s="7"/>
      <x:c r="J34" s="7"/>
      <x:c r="K34" s="7"/>
      <x:c r="L34" s="7"/>
      <x:c r="M34" s="7"/>
      <x:c r="N34" s="7"/>
      <x:c r="O34" s="7"/>
      <x:c r="P34" s="7"/>
      <x:c r="Q34" s="7"/>
      <x:c r="R34" s="7"/>
      <x:c r="S34" s="7"/>
      <x:c r="T34" s="7"/>
      <x:c r="U34" s="7"/>
      <x:c r="V34" s="7"/>
      <x:c r="W34" s="7"/>
    </x:row>
    <x:row r="35" ht="23" customHeight="1">
      <x:c r="A35" s="1" t="str">
        <x:v>Статус и ограничения</x:v>
      </x:c>
      <x:c r="B35" s="1"/>
      <x:c r="C35" s="7"/>
      <x:c r="D35" s="7"/>
      <x:c r="E35" s="7"/>
      <x:c r="F35" s="7"/>
      <x:c r="G35" s="7"/>
      <x:c r="H35" s="7"/>
      <x:c r="I35" s="7"/>
      <x:c r="J35" s="7"/>
      <x:c r="K35" s="7"/>
      <x:c r="L35" s="7"/>
      <x:c r="M35" s="7"/>
      <x:c r="N35" s="7"/>
      <x:c r="O35" s="7"/>
      <x:c r="P35" s="7"/>
      <x:c r="Q35" s="7"/>
      <x:c r="R35" s="7"/>
      <x:c r="S35" s="7"/>
      <x:c r="T35" s="7"/>
      <x:c r="U35" s="7"/>
      <x:c r="V35" s="7"/>
      <x:c r="W35" s="7"/>
    </x:row>
    <x:row r="36" ht="23" customHeight="1">
      <x:c r="A36" s="1" t="str">
        <x:v>Концепция для выбора помещения и переговоров. Не рабочий проект и не обещание доходности.</x:v>
      </x:c>
      <x:c r="B36" s="1"/>
      <x:c r="C36" s="7"/>
      <x:c r="D36" s="7"/>
      <x:c r="E36" s="7"/>
      <x:c r="F36" s="7"/>
      <x:c r="G36" s="7"/>
      <x:c r="H36" s="7"/>
      <x:c r="I36" s="7"/>
      <x:c r="J36" s="7"/>
      <x:c r="K36" s="7"/>
      <x:c r="L36" s="7"/>
      <x:c r="M36" s="7"/>
      <x:c r="N36" s="7"/>
      <x:c r="O36" s="7"/>
      <x:c r="P36" s="7"/>
      <x:c r="Q36" s="7"/>
      <x:c r="R36" s="7"/>
      <x:c r="S36" s="7"/>
      <x:c r="T36" s="7"/>
      <x:c r="U36" s="7"/>
      <x:c r="V36" s="7"/>
      <x:c r="W36" s="7"/>
    </x:row>
    <x:row r="37" ht="23" customHeight="1">
      <x:c r="A37" s="1" t="str">
        <x:v>На 100 м² банкетная комната и сцена трансформируются; полноценная горячая кухня не помещается.</x:v>
      </x:c>
      <x:c r="B37" s="1"/>
      <x:c r="C37" s="7"/>
      <x:c r="D37" s="7"/>
      <x:c r="E37" s="7"/>
      <x:c r="F37" s="7"/>
      <x:c r="G37" s="7"/>
      <x:c r="H37" s="7"/>
      <x:c r="I37" s="7"/>
      <x:c r="J37" s="7"/>
      <x:c r="K37" s="7"/>
      <x:c r="L37" s="7"/>
      <x:c r="M37" s="7"/>
      <x:c r="N37" s="7"/>
      <x:c r="O37" s="7"/>
      <x:c r="P37" s="7"/>
      <x:c r="Q37" s="7"/>
      <x:c r="R37" s="7"/>
      <x:c r="S37" s="7"/>
      <x:c r="T37" s="7"/>
      <x:c r="U37" s="7"/>
      <x:c r="V37" s="7"/>
      <x:c r="W37" s="7"/>
    </x:row>
    <x:row r="38" ht="23" customHeight="1">
      <x:c r="A38" s="1" t="str">
        <x:v>Город 300 тыс. жителей — масштаб рынка, а не доказанный спрос. До аренды проверить конкурентов и платежеспособность.</x:v>
      </x:c>
      <x:c r="B38" s="1"/>
      <x:c r="C38" s="7"/>
      <x:c r="D38" s="7"/>
      <x:c r="E38" s="7"/>
      <x:c r="F38" s="7"/>
      <x:c r="G38" s="7"/>
      <x:c r="H38" s="7"/>
      <x:c r="I38" s="7"/>
      <x:c r="J38" s="7"/>
      <x:c r="K38" s="7"/>
      <x:c r="L38" s="7"/>
      <x:c r="M38" s="7"/>
      <x:c r="N38" s="7"/>
      <x:c r="O38" s="7"/>
      <x:c r="P38" s="7"/>
      <x:c r="Q38" s="7"/>
      <x:c r="R38" s="7"/>
      <x:c r="S38" s="7"/>
      <x:c r="T38" s="7"/>
      <x:c r="U38" s="7"/>
      <x:c r="V38" s="7"/>
      <x:c r="W38" s="7"/>
    </x:row>
    <x:row r="39" ht="23" customHeight="1">
      <x:c r="A39" s="1" t="str">
        <x:v>Источники: оборудование robotail.ru (ссылки на листе Оборудование), официальные документы в техническом PDF.</x:v>
      </x:c>
      <x:c r="B39" s="1"/>
      <x:c r="C39" s="7"/>
      <x:c r="D39" s="7"/>
      <x:c r="E39" s="7"/>
      <x:c r="F39" s="7"/>
      <x:c r="G39" s="7"/>
      <x:c r="H39" s="7"/>
      <x:c r="I39" s="7"/>
      <x:c r="J39" s="7"/>
      <x:c r="K39" s="7"/>
      <x:c r="L39" s="7"/>
      <x:c r="M39" s="7"/>
      <x:c r="N39" s="7"/>
      <x:c r="O39" s="7"/>
      <x:c r="P39" s="7"/>
      <x:c r="Q39" s="7"/>
      <x:c r="R39" s="7"/>
      <x:c r="S39" s="7"/>
      <x:c r="T39" s="7"/>
      <x:c r="U39" s="7"/>
      <x:c r="V39" s="7"/>
      <x:c r="W39" s="7"/>
    </x:row>
    <x:row r="40" ht="23" customHeight="1">
      <x:c r="A40" s="1"/>
      <x:c r="B40" s="1"/>
      <x:c r="C40" s="7"/>
      <x:c r="D40" s="7"/>
      <x:c r="E40" s="7"/>
      <x:c r="F40" s="7"/>
      <x:c r="G40" s="7"/>
      <x:c r="H40" s="7"/>
      <x:c r="I40" s="7"/>
      <x:c r="J40" s="7"/>
      <x:c r="K40" s="7"/>
      <x:c r="L40" s="7"/>
      <x:c r="M40" s="7"/>
      <x:c r="N40" s="7"/>
      <x:c r="O40" s="7"/>
      <x:c r="P40" s="7"/>
      <x:c r="Q40" s="7"/>
      <x:c r="R40" s="7"/>
      <x:c r="S40" s="7"/>
      <x:c r="T40" s="7"/>
      <x:c r="U40" s="7"/>
      <x:c r="V40" s="7"/>
      <x:c r="W40" s="7"/>
    </x:row>
    <x:row r="41" ht="23" customHeight="1">
      <x:c r="A41" s="1"/>
      <x:c r="B41" s="1"/>
      <x:c r="C41" s="7"/>
      <x:c r="D41" s="7"/>
      <x:c r="E41" s="7"/>
      <x:c r="F41" s="7"/>
      <x:c r="G41" s="7"/>
      <x:c r="H41" s="7"/>
      <x:c r="I41" s="7"/>
      <x:c r="J41" s="7"/>
      <x:c r="K41" s="7"/>
      <x:c r="L41" s="7"/>
      <x:c r="M41" s="7"/>
      <x:c r="N41" s="7"/>
      <x:c r="O41" s="7"/>
      <x:c r="P41" s="7"/>
      <x:c r="Q41" s="7"/>
      <x:c r="R41" s="7"/>
      <x:c r="S41" s="7"/>
      <x:c r="T41" s="7"/>
      <x:c r="U41" s="7"/>
      <x:c r="V41" s="7"/>
      <x:c r="W41" s="7"/>
    </x:row>
    <x:row r="42" ht="23" customHeight="1">
      <x:c r="A42" s="1"/>
      <x:c r="B42" s="1"/>
      <x:c r="C42" s="7"/>
      <x:c r="D42" s="7"/>
      <x:c r="E42" s="7"/>
      <x:c r="F42" s="7"/>
      <x:c r="G42" s="7"/>
      <x:c r="H42" s="7"/>
      <x:c r="I42" s="7"/>
      <x:c r="J42" s="7"/>
      <x:c r="K42" s="7"/>
      <x:c r="L42" s="7"/>
      <x:c r="M42" s="7"/>
      <x:c r="N42" s="7"/>
      <x:c r="O42" s="7"/>
      <x:c r="P42" s="7"/>
      <x:c r="Q42" s="7"/>
      <x:c r="R42" s="7"/>
      <x:c r="S42" s="7"/>
      <x:c r="T42" s="7"/>
      <x:c r="U42" s="7"/>
      <x:c r="V42" s="7"/>
      <x:c r="W42" s="7"/>
    </x:row>
    <x:row r="43" ht="23" customHeight="1">
      <x:c r="A43" s="1"/>
      <x:c r="B43" s="1"/>
      <x:c r="C43" s="7"/>
      <x:c r="D43" s="7"/>
      <x:c r="E43" s="7"/>
      <x:c r="F43" s="7"/>
      <x:c r="G43" s="7"/>
      <x:c r="H43" s="7"/>
      <x:c r="I43" s="7"/>
      <x:c r="J43" s="7"/>
      <x:c r="K43" s="7"/>
      <x:c r="L43" s="7"/>
      <x:c r="M43" s="7"/>
      <x:c r="N43" s="7"/>
      <x:c r="O43" s="7"/>
      <x:c r="P43" s="7"/>
      <x:c r="Q43" s="7"/>
      <x:c r="R43" s="7"/>
      <x:c r="S43" s="7"/>
      <x:c r="T43" s="7"/>
      <x:c r="U43" s="7"/>
      <x:c r="V43" s="7"/>
      <x:c r="W43" s="7"/>
    </x:row>
    <x:row r="44" ht="23" customHeight="1">
      <x:c r="A44" s="1"/>
      <x:c r="B44" s="1"/>
      <x:c r="C44" s="7"/>
      <x:c r="D44" s="7"/>
      <x:c r="E44" s="7"/>
      <x:c r="F44" s="7"/>
      <x:c r="G44" s="7"/>
      <x:c r="H44" s="7"/>
      <x:c r="I44" s="7"/>
      <x:c r="J44" s="7"/>
      <x:c r="K44" s="7"/>
      <x:c r="L44" s="7"/>
      <x:c r="M44" s="7"/>
      <x:c r="N44" s="7"/>
      <x:c r="O44" s="7"/>
      <x:c r="P44" s="7"/>
      <x:c r="Q44" s="7"/>
      <x:c r="R44" s="7"/>
      <x:c r="S44" s="7"/>
      <x:c r="T44" s="7"/>
      <x:c r="U44" s="7"/>
      <x:c r="V44" s="7"/>
      <x:c r="W44" s="7"/>
    </x:row>
    <x:row r="45" ht="23" customHeight="1">
      <x:c r="A45" s="1"/>
      <x:c r="B45" s="1"/>
      <x:c r="C45" s="7"/>
      <x:c r="D45" s="7"/>
      <x:c r="E45" s="7"/>
      <x:c r="F45" s="7"/>
      <x:c r="G45" s="7"/>
      <x:c r="H45" s="7"/>
      <x:c r="I45" s="7"/>
      <x:c r="J45" s="7"/>
      <x:c r="K45" s="7"/>
      <x:c r="L45" s="7"/>
      <x:c r="M45" s="7"/>
      <x:c r="N45" s="7"/>
      <x:c r="O45" s="7"/>
      <x:c r="P45" s="7"/>
      <x:c r="Q45" s="7"/>
      <x:c r="R45" s="7"/>
      <x:c r="S45" s="7"/>
      <x:c r="T45" s="7"/>
      <x:c r="U45" s="7"/>
      <x:c r="V45" s="7"/>
      <x:c r="W45" s="7"/>
    </x:row>
    <x:row r="46" ht="23" customHeight="1">
      <x:c r="A46" s="1"/>
      <x:c r="B46" s="1"/>
      <x:c r="C46" s="7"/>
      <x:c r="D46" s="7"/>
      <x:c r="E46" s="7"/>
      <x:c r="F46" s="7"/>
      <x:c r="G46" s="7"/>
      <x:c r="H46" s="7"/>
      <x:c r="I46" s="7"/>
      <x:c r="J46" s="7"/>
      <x:c r="K46" s="7"/>
      <x:c r="L46" s="7"/>
      <x:c r="M46" s="7"/>
      <x:c r="N46" s="7"/>
      <x:c r="O46" s="7"/>
      <x:c r="P46" s="7"/>
      <x:c r="Q46" s="7"/>
      <x:c r="R46" s="7"/>
      <x:c r="S46" s="7"/>
      <x:c r="T46" s="7"/>
      <x:c r="U46" s="7"/>
      <x:c r="V46" s="7"/>
      <x:c r="W46" s="7"/>
    </x:row>
    <x:row r="47" ht="23" customHeight="1">
      <x:c r="A47" s="1"/>
      <x:c r="B47" s="1"/>
      <x:c r="C47" s="7"/>
      <x:c r="D47" s="7"/>
      <x:c r="E47" s="7"/>
      <x:c r="F47" s="7"/>
      <x:c r="G47" s="7"/>
      <x:c r="H47" s="7"/>
      <x:c r="I47" s="7"/>
      <x:c r="J47" s="7"/>
      <x:c r="K47" s="7"/>
      <x:c r="L47" s="7"/>
      <x:c r="M47" s="7"/>
      <x:c r="N47" s="7"/>
      <x:c r="O47" s="7"/>
      <x:c r="P47" s="7"/>
      <x:c r="Q47" s="7"/>
      <x:c r="R47" s="7"/>
      <x:c r="S47" s="7"/>
      <x:c r="T47" s="7"/>
      <x:c r="U47" s="7"/>
      <x:c r="V47" s="7"/>
      <x:c r="W47" s="7"/>
    </x:row>
    <x:row r="48" ht="23" customHeight="1">
      <x:c r="A48" s="1"/>
      <x:c r="B48" s="1"/>
      <x:c r="C48" s="7"/>
      <x:c r="D48" s="7"/>
      <x:c r="E48" s="7"/>
      <x:c r="F48" s="7"/>
      <x:c r="G48" s="7"/>
      <x:c r="H48" s="7"/>
      <x:c r="I48" s="7"/>
      <x:c r="J48" s="7"/>
      <x:c r="K48" s="7"/>
      <x:c r="L48" s="7"/>
      <x:c r="M48" s="7"/>
      <x:c r="N48" s="7"/>
      <x:c r="O48" s="7"/>
      <x:c r="P48" s="7"/>
      <x:c r="Q48" s="7"/>
      <x:c r="R48" s="7"/>
      <x:c r="S48" s="7"/>
      <x:c r="T48" s="7"/>
      <x:c r="U48" s="7"/>
      <x:c r="V48" s="7"/>
      <x:c r="W48" s="7"/>
    </x:row>
    <x:row r="49" ht="23" customHeight="1">
      <x:c r="A49" s="1"/>
      <x:c r="B49" s="1"/>
      <x:c r="C49" s="7"/>
      <x:c r="D49" s="7"/>
      <x:c r="E49" s="7"/>
      <x:c r="F49" s="7"/>
      <x:c r="G49" s="7"/>
      <x:c r="H49" s="7"/>
      <x:c r="I49" s="7"/>
      <x:c r="J49" s="7"/>
      <x:c r="K49" s="7"/>
      <x:c r="L49" s="7"/>
      <x:c r="M49" s="7"/>
      <x:c r="N49" s="7"/>
      <x:c r="O49" s="7"/>
      <x:c r="P49" s="7"/>
      <x:c r="Q49" s="7"/>
      <x:c r="R49" s="7"/>
      <x:c r="S49" s="7"/>
      <x:c r="T49" s="7"/>
      <x:c r="U49" s="7"/>
      <x:c r="V49" s="7"/>
      <x:c r="W49" s="7"/>
    </x:row>
    <x:row r="50" ht="23" customHeight="1">
      <x:c r="A50" s="1"/>
      <x:c r="B50" s="1"/>
      <x:c r="C50" s="7"/>
      <x:c r="D50" s="7"/>
      <x:c r="E50" s="7"/>
      <x:c r="F50" s="7"/>
      <x:c r="G50" s="7"/>
      <x:c r="H50" s="7"/>
      <x:c r="I50" s="7"/>
      <x:c r="J50" s="7"/>
      <x:c r="K50" s="7"/>
      <x:c r="L50" s="7"/>
      <x:c r="M50" s="7"/>
      <x:c r="N50" s="7"/>
      <x:c r="O50" s="7"/>
      <x:c r="P50" s="7"/>
      <x:c r="Q50" s="7"/>
      <x:c r="R50" s="7"/>
      <x:c r="S50" s="7"/>
      <x:c r="T50" s="7"/>
      <x:c r="U50" s="7"/>
      <x:c r="V50" s="7"/>
      <x:c r="W50" s="7"/>
    </x:row>
    <x:row r="51" ht="23" customHeight="1">
      <x:c r="A51" s="1"/>
      <x:c r="B51" s="1"/>
      <x:c r="C51" s="7"/>
      <x:c r="D51" s="7"/>
      <x:c r="E51" s="7"/>
      <x:c r="F51" s="7"/>
      <x:c r="G51" s="7"/>
      <x:c r="H51" s="7"/>
      <x:c r="I51" s="7"/>
      <x:c r="J51" s="7"/>
      <x:c r="K51" s="7"/>
      <x:c r="L51" s="7"/>
      <x:c r="M51" s="7"/>
      <x:c r="N51" s="7"/>
      <x:c r="O51" s="7"/>
      <x:c r="P51" s="7"/>
      <x:c r="Q51" s="7"/>
      <x:c r="R51" s="7"/>
      <x:c r="S51" s="7"/>
      <x:c r="T51" s="7"/>
      <x:c r="U51" s="7"/>
      <x:c r="V51" s="7"/>
      <x:c r="W51" s="7"/>
    </x:row>
    <x:row r="52" ht="23" customHeight="1">
      <x:c r="A52" s="1"/>
      <x:c r="B52" s="1"/>
      <x:c r="C52" s="7"/>
      <x:c r="D52" s="7"/>
      <x:c r="E52" s="7"/>
      <x:c r="F52" s="7"/>
      <x:c r="G52" s="7"/>
      <x:c r="H52" s="7"/>
      <x:c r="I52" s="7"/>
      <x:c r="J52" s="7"/>
      <x:c r="K52" s="7"/>
      <x:c r="L52" s="7"/>
      <x:c r="M52" s="7"/>
      <x:c r="N52" s="7"/>
      <x:c r="O52" s="7"/>
      <x:c r="P52" s="7"/>
      <x:c r="Q52" s="7"/>
      <x:c r="R52" s="7"/>
      <x:c r="S52" s="7"/>
      <x:c r="T52" s="7"/>
      <x:c r="U52" s="7"/>
      <x:c r="V52" s="7"/>
      <x:c r="W52" s="7"/>
    </x:row>
    <x:row r="53" ht="23" customHeight="1">
      <x:c r="A53" s="1"/>
      <x:c r="B53" s="1"/>
      <x:c r="C53" s="7"/>
      <x:c r="D53" s="7"/>
      <x:c r="E53" s="7"/>
      <x:c r="F53" s="7"/>
      <x:c r="G53" s="7"/>
      <x:c r="H53" s="7"/>
      <x:c r="I53" s="7"/>
      <x:c r="J53" s="7"/>
      <x:c r="K53" s="7"/>
      <x:c r="L53" s="7"/>
      <x:c r="M53" s="7"/>
      <x:c r="N53" s="7"/>
      <x:c r="O53" s="7"/>
      <x:c r="P53" s="7"/>
      <x:c r="Q53" s="7"/>
      <x:c r="R53" s="7"/>
      <x:c r="S53" s="7"/>
      <x:c r="T53" s="7"/>
      <x:c r="U53" s="7"/>
      <x:c r="V53" s="7"/>
      <x:c r="W53" s="7"/>
    </x:row>
    <x:row r="54" ht="23" customHeight="1">
      <x:c r="A54" s="1"/>
      <x:c r="B54" s="1"/>
      <x:c r="C54" s="7"/>
      <x:c r="D54" s="7"/>
      <x:c r="E54" s="7"/>
      <x:c r="F54" s="7"/>
      <x:c r="G54" s="7"/>
      <x:c r="H54" s="7"/>
      <x:c r="I54" s="7"/>
      <x:c r="J54" s="7"/>
      <x:c r="K54" s="7"/>
      <x:c r="L54" s="7"/>
      <x:c r="M54" s="7"/>
      <x:c r="N54" s="7"/>
      <x:c r="O54" s="7"/>
      <x:c r="P54" s="7"/>
      <x:c r="Q54" s="7"/>
      <x:c r="R54" s="7"/>
      <x:c r="S54" s="7"/>
      <x:c r="T54" s="7"/>
      <x:c r="U54" s="7"/>
      <x:c r="V54" s="7"/>
      <x:c r="W54" s="7"/>
    </x:row>
    <x:row r="55" ht="23" customHeight="1">
      <x:c r="A55" s="1"/>
      <x:c r="B55" s="1"/>
      <x:c r="C55" s="7"/>
      <x:c r="D55" s="7"/>
      <x:c r="E55" s="7"/>
      <x:c r="F55" s="7"/>
      <x:c r="G55" s="7"/>
      <x:c r="H55" s="7"/>
      <x:c r="I55" s="7"/>
      <x:c r="J55" s="7"/>
      <x:c r="K55" s="7"/>
      <x:c r="L55" s="7"/>
      <x:c r="M55" s="7"/>
      <x:c r="N55" s="7"/>
      <x:c r="O55" s="7"/>
      <x:c r="P55" s="7"/>
      <x:c r="Q55" s="7"/>
      <x:c r="R55" s="7"/>
      <x:c r="S55" s="7"/>
      <x:c r="T55" s="7"/>
      <x:c r="U55" s="7"/>
      <x:c r="V55" s="7"/>
      <x:c r="W55" s="7"/>
    </x:row>
    <x:row r="56" ht="23" customHeight="1">
      <x:c r="A56" s="1"/>
      <x:c r="B56" s="1"/>
      <x:c r="C56" s="7"/>
      <x:c r="D56" s="7"/>
      <x:c r="E56" s="7"/>
      <x:c r="F56" s="7"/>
      <x:c r="G56" s="7"/>
      <x:c r="H56" s="7"/>
      <x:c r="I56" s="7"/>
      <x:c r="J56" s="7"/>
      <x:c r="K56" s="7"/>
      <x:c r="L56" s="7"/>
      <x:c r="M56" s="7"/>
      <x:c r="N56" s="7"/>
      <x:c r="O56" s="7"/>
      <x:c r="P56" s="7"/>
      <x:c r="Q56" s="7"/>
      <x:c r="R56" s="7"/>
      <x:c r="S56" s="7"/>
      <x:c r="T56" s="7"/>
      <x:c r="U56" s="7"/>
      <x:c r="V56" s="7"/>
      <x:c r="W56" s="7"/>
    </x:row>
    <x:row r="57" ht="23" customHeight="1">
      <x:c r="A57" s="1"/>
      <x:c r="B57" s="1"/>
      <x:c r="C57" s="7"/>
      <x:c r="D57" s="7"/>
      <x:c r="E57" s="7"/>
      <x:c r="F57" s="7"/>
      <x:c r="G57" s="7"/>
      <x:c r="H57" s="7"/>
      <x:c r="I57" s="7"/>
      <x:c r="J57" s="7"/>
      <x:c r="K57" s="7"/>
      <x:c r="L57" s="7"/>
      <x:c r="M57" s="7"/>
      <x:c r="N57" s="7"/>
      <x:c r="O57" s="7"/>
      <x:c r="P57" s="7"/>
      <x:c r="Q57" s="7"/>
      <x:c r="R57" s="7"/>
      <x:c r="S57" s="7"/>
      <x:c r="T57" s="7"/>
      <x:c r="U57" s="7"/>
      <x:c r="V57" s="7"/>
      <x:c r="W57" s="7"/>
    </x:row>
    <x:row r="58" ht="23" customHeight="1">
      <x:c r="A58" s="1"/>
      <x:c r="B58" s="1"/>
      <x:c r="C58" s="7"/>
      <x:c r="D58" s="7"/>
      <x:c r="E58" s="7"/>
      <x:c r="F58" s="7"/>
      <x:c r="G58" s="7"/>
      <x:c r="H58" s="7"/>
      <x:c r="I58" s="7"/>
      <x:c r="J58" s="7"/>
      <x:c r="K58" s="7"/>
      <x:c r="L58" s="7"/>
      <x:c r="M58" s="7"/>
      <x:c r="N58" s="7"/>
      <x:c r="O58" s="7"/>
      <x:c r="P58" s="7"/>
      <x:c r="Q58" s="7"/>
      <x:c r="R58" s="7"/>
      <x:c r="S58" s="7"/>
      <x:c r="T58" s="7"/>
      <x:c r="U58" s="7"/>
      <x:c r="V58" s="7"/>
      <x:c r="W58" s="7"/>
    </x:row>
    <x:row r="59" ht="23" customHeight="1">
      <x:c r="A59" s="1"/>
      <x:c r="B59" s="1"/>
      <x:c r="C59" s="7"/>
      <x:c r="D59" s="7"/>
      <x:c r="E59" s="7"/>
      <x:c r="F59" s="7"/>
      <x:c r="G59" s="7"/>
      <x:c r="H59" s="7"/>
      <x:c r="I59" s="7"/>
      <x:c r="J59" s="7"/>
      <x:c r="K59" s="7"/>
      <x:c r="L59" s="7"/>
      <x:c r="M59" s="7"/>
      <x:c r="N59" s="7"/>
      <x:c r="O59" s="7"/>
      <x:c r="P59" s="7"/>
      <x:c r="Q59" s="7"/>
      <x:c r="R59" s="7"/>
      <x:c r="S59" s="7"/>
      <x:c r="T59" s="7"/>
      <x:c r="U59" s="7"/>
      <x:c r="V59" s="7"/>
      <x:c r="W59" s="7"/>
    </x:row>
    <x:row r="60" ht="23" customHeight="1">
      <x:c r="A60" s="1"/>
      <x:c r="B60" s="1"/>
      <x:c r="C60" s="7"/>
      <x:c r="D60" s="7"/>
      <x:c r="E60" s="7"/>
      <x:c r="F60" s="7"/>
      <x:c r="G60" s="7"/>
      <x:c r="H60" s="7"/>
      <x:c r="I60" s="7"/>
      <x:c r="J60" s="7"/>
      <x:c r="K60" s="7"/>
      <x:c r="L60" s="7"/>
      <x:c r="M60" s="7"/>
      <x:c r="N60" s="7"/>
      <x:c r="O60" s="7"/>
      <x:c r="P60" s="7"/>
      <x:c r="Q60" s="7"/>
      <x:c r="R60" s="7"/>
      <x:c r="S60" s="7"/>
      <x:c r="T60" s="7"/>
      <x:c r="U60" s="7"/>
      <x:c r="V60" s="7"/>
      <x:c r="W60" s="7"/>
    </x:row>
    <x:row r="61" ht="23" customHeight="1">
      <x:c r="A61" s="1"/>
      <x:c r="B61" s="1"/>
      <x:c r="C61" s="7"/>
      <x:c r="D61" s="7"/>
      <x:c r="E61" s="7"/>
      <x:c r="F61" s="7"/>
      <x:c r="G61" s="7"/>
      <x:c r="H61" s="7"/>
      <x:c r="I61" s="7"/>
      <x:c r="J61" s="7"/>
      <x:c r="K61" s="7"/>
      <x:c r="L61" s="7"/>
      <x:c r="M61" s="7"/>
      <x:c r="N61" s="7"/>
      <x:c r="O61" s="7"/>
      <x:c r="P61" s="7"/>
      <x:c r="Q61" s="7"/>
      <x:c r="R61" s="7"/>
      <x:c r="S61" s="7"/>
      <x:c r="T61" s="7"/>
      <x:c r="U61" s="7"/>
      <x:c r="V61" s="7"/>
      <x:c r="W61" s="7"/>
    </x:row>
    <x:row r="62" ht="23" customHeight="1">
      <x:c r="A62" s="1"/>
      <x:c r="B62" s="1"/>
      <x:c r="C62" s="7"/>
      <x:c r="D62" s="7"/>
      <x:c r="E62" s="7"/>
      <x:c r="F62" s="7"/>
      <x:c r="G62" s="7"/>
      <x:c r="H62" s="7"/>
      <x:c r="I62" s="7"/>
      <x:c r="J62" s="7"/>
      <x:c r="K62" s="7"/>
      <x:c r="L62" s="7"/>
      <x:c r="M62" s="7"/>
      <x:c r="N62" s="7"/>
      <x:c r="O62" s="7"/>
      <x:c r="P62" s="7"/>
      <x:c r="Q62" s="7"/>
      <x:c r="R62" s="7"/>
      <x:c r="S62" s="7"/>
      <x:c r="T62" s="7"/>
      <x:c r="U62" s="7"/>
      <x:c r="V62" s="7"/>
      <x:c r="W62" s="7"/>
    </x:row>
    <x:row r="63" ht="23" customHeight="1">
      <x:c r="A63" s="1"/>
      <x:c r="B63" s="1"/>
      <x:c r="C63" s="7"/>
      <x:c r="D63" s="7"/>
      <x:c r="E63" s="7"/>
      <x:c r="F63" s="7"/>
      <x:c r="G63" s="7"/>
      <x:c r="H63" s="7"/>
      <x:c r="I63" s="7"/>
      <x:c r="J63" s="7"/>
      <x:c r="K63" s="7"/>
      <x:c r="L63" s="7"/>
      <x:c r="M63" s="7"/>
      <x:c r="N63" s="7"/>
      <x:c r="O63" s="7"/>
      <x:c r="P63" s="7"/>
      <x:c r="Q63" s="7"/>
      <x:c r="R63" s="7"/>
      <x:c r="S63" s="7"/>
      <x:c r="T63" s="7"/>
      <x:c r="U63" s="7"/>
      <x:c r="V63" s="7"/>
      <x:c r="W63" s="7"/>
    </x:row>
    <x:row r="64" ht="23" customHeight="1">
      <x:c r="A64" s="1"/>
      <x:c r="B64" s="1"/>
      <x:c r="C64" s="7"/>
      <x:c r="D64" s="7"/>
      <x:c r="E64" s="7"/>
      <x:c r="F64" s="7"/>
      <x:c r="G64" s="7"/>
      <x:c r="H64" s="7"/>
      <x:c r="I64" s="7"/>
      <x:c r="J64" s="7"/>
      <x:c r="K64" s="7"/>
      <x:c r="L64" s="7"/>
      <x:c r="M64" s="7"/>
      <x:c r="N64" s="7"/>
      <x:c r="O64" s="7"/>
      <x:c r="P64" s="7"/>
      <x:c r="Q64" s="7"/>
      <x:c r="R64" s="7"/>
      <x:c r="S64" s="7"/>
      <x:c r="T64" s="7"/>
      <x:c r="U64" s="7"/>
      <x:c r="V64" s="7"/>
      <x:c r="W64" s="7"/>
    </x:row>
    <x:row r="65" ht="23" customHeight="1">
      <x:c r="A65" s="1"/>
      <x:c r="B65" s="1"/>
      <x:c r="C65" s="7"/>
      <x:c r="D65" s="7"/>
      <x:c r="E65" s="7"/>
      <x:c r="F65" s="7"/>
      <x:c r="G65" s="7"/>
      <x:c r="H65" s="7"/>
      <x:c r="I65" s="7"/>
      <x:c r="J65" s="7"/>
      <x:c r="K65" s="7"/>
      <x:c r="L65" s="7"/>
      <x:c r="M65" s="7"/>
      <x:c r="N65" s="7"/>
      <x:c r="O65" s="7"/>
      <x:c r="P65" s="7"/>
      <x:c r="Q65" s="7"/>
      <x:c r="R65" s="7"/>
      <x:c r="S65" s="7"/>
      <x:c r="T65" s="7"/>
      <x:c r="U65" s="7"/>
      <x:c r="V65" s="7"/>
      <x:c r="W65" s="7"/>
    </x:row>
    <x:row r="66" ht="23" customHeight="1">
      <x:c r="A66" s="1"/>
      <x:c r="B66" s="1"/>
      <x:c r="C66" s="7"/>
      <x:c r="D66" s="7"/>
      <x:c r="E66" s="7"/>
      <x:c r="F66" s="7"/>
      <x:c r="G66" s="7"/>
      <x:c r="H66" s="7"/>
      <x:c r="I66" s="7"/>
      <x:c r="J66" s="7"/>
      <x:c r="K66" s="7"/>
      <x:c r="L66" s="7"/>
      <x:c r="M66" s="7"/>
      <x:c r="N66" s="7"/>
      <x:c r="O66" s="7"/>
      <x:c r="P66" s="7"/>
      <x:c r="Q66" s="7"/>
      <x:c r="R66" s="7"/>
      <x:c r="S66" s="7"/>
      <x:c r="T66" s="7"/>
      <x:c r="U66" s="7"/>
      <x:c r="V66" s="7"/>
      <x:c r="W66" s="7"/>
    </x:row>
    <x:row r="67" ht="23" customHeight="1">
      <x:c r="A67" s="1"/>
      <x:c r="B67" s="1"/>
      <x:c r="C67" s="7"/>
      <x:c r="D67" s="7"/>
      <x:c r="E67" s="7"/>
      <x:c r="F67" s="7"/>
      <x:c r="G67" s="7"/>
      <x:c r="H67" s="7"/>
      <x:c r="I67" s="7"/>
      <x:c r="J67" s="7"/>
      <x:c r="K67" s="7"/>
      <x:c r="L67" s="7"/>
      <x:c r="M67" s="7"/>
      <x:c r="N67" s="7"/>
      <x:c r="O67" s="7"/>
      <x:c r="P67" s="7"/>
      <x:c r="Q67" s="7"/>
      <x:c r="R67" s="7"/>
      <x:c r="S67" s="7"/>
      <x:c r="T67" s="7"/>
      <x:c r="U67" s="7"/>
      <x:c r="V67" s="7"/>
      <x:c r="W67" s="7"/>
    </x:row>
    <x:row r="68" ht="23" customHeight="1">
      <x:c r="A68" s="1"/>
      <x:c r="B68" s="1"/>
      <x:c r="C68" s="7"/>
      <x:c r="D68" s="7"/>
      <x:c r="E68" s="7"/>
      <x:c r="F68" s="7"/>
      <x:c r="G68" s="7"/>
      <x:c r="H68" s="7"/>
      <x:c r="I68" s="7"/>
      <x:c r="J68" s="7"/>
      <x:c r="K68" s="7"/>
      <x:c r="L68" s="7"/>
      <x:c r="M68" s="7"/>
      <x:c r="N68" s="7"/>
      <x:c r="O68" s="7"/>
      <x:c r="P68" s="7"/>
      <x:c r="Q68" s="7"/>
      <x:c r="R68" s="7"/>
      <x:c r="S68" s="7"/>
      <x:c r="T68" s="7"/>
      <x:c r="U68" s="7"/>
      <x:c r="V68" s="7"/>
      <x:c r="W68" s="7"/>
    </x:row>
    <x:row r="69" ht="23" customHeight="1">
      <x:c r="A69" s="1"/>
      <x:c r="B69" s="1"/>
      <x:c r="C69" s="7"/>
      <x:c r="D69" s="7"/>
      <x:c r="E69" s="7"/>
      <x:c r="F69" s="7"/>
      <x:c r="G69" s="7"/>
      <x:c r="H69" s="7"/>
      <x:c r="I69" s="7"/>
      <x:c r="J69" s="7"/>
      <x:c r="K69" s="7"/>
      <x:c r="L69" s="7"/>
      <x:c r="M69" s="7"/>
      <x:c r="N69" s="7"/>
      <x:c r="O69" s="7"/>
      <x:c r="P69" s="7"/>
      <x:c r="Q69" s="7"/>
      <x:c r="R69" s="7"/>
      <x:c r="S69" s="7"/>
      <x:c r="T69" s="7"/>
      <x:c r="U69" s="7"/>
      <x:c r="V69" s="7"/>
      <x:c r="W69" s="7"/>
    </x:row>
    <x:row r="70" ht="23" customHeight="1">
      <x:c r="A70" s="1"/>
      <x:c r="B70" s="1"/>
      <x:c r="C70" s="7"/>
      <x:c r="D70" s="7"/>
      <x:c r="E70" s="7"/>
      <x:c r="F70" s="7"/>
      <x:c r="G70" s="7"/>
      <x:c r="H70" s="7"/>
      <x:c r="I70" s="7"/>
      <x:c r="J70" s="7"/>
      <x:c r="K70" s="7"/>
      <x:c r="L70" s="7"/>
      <x:c r="M70" s="7"/>
      <x:c r="N70" s="7"/>
      <x:c r="O70" s="7"/>
      <x:c r="P70" s="7"/>
      <x:c r="Q70" s="7"/>
      <x:c r="R70" s="7"/>
      <x:c r="S70" s="7"/>
      <x:c r="T70" s="7"/>
      <x:c r="U70" s="7"/>
      <x:c r="V70" s="7"/>
      <x:c r="W70" s="7"/>
    </x:row>
    <x:row r="71" ht="23" customHeight="1">
      <x:c r="A71" s="1"/>
      <x:c r="B71" s="1"/>
      <x:c r="C71" s="7"/>
      <x:c r="D71" s="7"/>
      <x:c r="E71" s="7"/>
      <x:c r="F71" s="7"/>
      <x:c r="G71" s="7"/>
      <x:c r="H71" s="7"/>
      <x:c r="I71" s="7"/>
      <x:c r="J71" s="7"/>
      <x:c r="K71" s="7"/>
      <x:c r="L71" s="7"/>
      <x:c r="M71" s="7"/>
      <x:c r="N71" s="7"/>
      <x:c r="O71" s="7"/>
      <x:c r="P71" s="7"/>
      <x:c r="Q71" s="7"/>
      <x:c r="R71" s="7"/>
      <x:c r="S71" s="7"/>
      <x:c r="T71" s="7"/>
      <x:c r="U71" s="7"/>
      <x:c r="V71" s="7"/>
      <x:c r="W71" s="7"/>
    </x:row>
    <x:row r="72" ht="23" customHeight="1">
      <x:c r="A72" s="1"/>
      <x:c r="B72" s="1"/>
      <x:c r="C72" s="7"/>
      <x:c r="D72" s="7"/>
      <x:c r="E72" s="7"/>
      <x:c r="F72" s="7"/>
      <x:c r="G72" s="7"/>
      <x:c r="H72" s="7"/>
      <x:c r="I72" s="7"/>
      <x:c r="J72" s="7"/>
      <x:c r="K72" s="7"/>
      <x:c r="L72" s="7"/>
      <x:c r="M72" s="7"/>
      <x:c r="N72" s="7"/>
      <x:c r="O72" s="7"/>
      <x:c r="P72" s="7"/>
      <x:c r="Q72" s="7"/>
      <x:c r="R72" s="7"/>
      <x:c r="S72" s="7"/>
      <x:c r="T72" s="7"/>
      <x:c r="U72" s="7"/>
      <x:c r="V72" s="7"/>
      <x:c r="W72" s="7"/>
    </x:row>
    <x:row r="73" ht="23" customHeight="1">
      <x:c r="A73" s="1"/>
      <x:c r="B73" s="1"/>
      <x:c r="C73" s="7"/>
      <x:c r="D73" s="7"/>
      <x:c r="E73" s="7"/>
      <x:c r="F73" s="7"/>
      <x:c r="G73" s="7"/>
      <x:c r="H73" s="7"/>
      <x:c r="I73" s="7"/>
      <x:c r="J73" s="7"/>
      <x:c r="K73" s="7"/>
      <x:c r="L73" s="7"/>
      <x:c r="M73" s="7"/>
      <x:c r="N73" s="7"/>
      <x:c r="O73" s="7"/>
      <x:c r="P73" s="7"/>
      <x:c r="Q73" s="7"/>
      <x:c r="R73" s="7"/>
      <x:c r="S73" s="7"/>
      <x:c r="T73" s="7"/>
      <x:c r="U73" s="7"/>
      <x:c r="V73" s="7"/>
      <x:c r="W73" s="7"/>
    </x:row>
    <x:row r="74" ht="23" customHeight="1">
      <x:c r="A74" s="1"/>
      <x:c r="B74" s="1"/>
      <x:c r="C74" s="7"/>
      <x:c r="D74" s="7"/>
      <x:c r="E74" s="7"/>
      <x:c r="F74" s="7"/>
      <x:c r="G74" s="7"/>
      <x:c r="H74" s="7"/>
      <x:c r="I74" s="7"/>
      <x:c r="J74" s="7"/>
      <x:c r="K74" s="7"/>
      <x:c r="L74" s="7"/>
      <x:c r="M74" s="7"/>
      <x:c r="N74" s="7"/>
      <x:c r="O74" s="7"/>
      <x:c r="P74" s="7"/>
      <x:c r="Q74" s="7"/>
      <x:c r="R74" s="7"/>
      <x:c r="S74" s="7"/>
      <x:c r="T74" s="7"/>
      <x:c r="U74" s="7"/>
      <x:c r="V74" s="7"/>
      <x:c r="W74" s="7"/>
    </x:row>
    <x:row r="75" ht="23" customHeight="1">
      <x:c r="A75" s="1"/>
      <x:c r="B75" s="1"/>
      <x:c r="C75" s="7"/>
      <x:c r="D75" s="7"/>
      <x:c r="E75" s="7"/>
      <x:c r="F75" s="7"/>
      <x:c r="G75" s="7"/>
      <x:c r="H75" s="7"/>
      <x:c r="I75" s="7"/>
      <x:c r="J75" s="7"/>
      <x:c r="K75" s="7"/>
      <x:c r="L75" s="7"/>
      <x:c r="M75" s="7"/>
      <x:c r="N75" s="7"/>
      <x:c r="O75" s="7"/>
      <x:c r="P75" s="7"/>
      <x:c r="Q75" s="7"/>
      <x:c r="R75" s="7"/>
      <x:c r="S75" s="7"/>
      <x:c r="T75" s="7"/>
      <x:c r="U75" s="7"/>
      <x:c r="V75" s="7"/>
      <x:c r="W75" s="7"/>
    </x:row>
    <x:row r="76" ht="23" customHeight="1">
      <x:c r="A76" s="1"/>
      <x:c r="B76" s="1"/>
      <x:c r="C76" s="7"/>
      <x:c r="D76" s="7"/>
      <x:c r="E76" s="7"/>
      <x:c r="F76" s="7"/>
      <x:c r="G76" s="7"/>
      <x:c r="H76" s="7"/>
      <x:c r="I76" s="7"/>
      <x:c r="J76" s="7"/>
      <x:c r="K76" s="7"/>
      <x:c r="L76" s="7"/>
      <x:c r="M76" s="7"/>
      <x:c r="N76" s="7"/>
      <x:c r="O76" s="7"/>
      <x:c r="P76" s="7"/>
      <x:c r="Q76" s="7"/>
      <x:c r="R76" s="7"/>
      <x:c r="S76" s="7"/>
      <x:c r="T76" s="7"/>
      <x:c r="U76" s="7"/>
      <x:c r="V76" s="7"/>
      <x:c r="W76" s="7"/>
    </x:row>
    <x:row r="77" ht="23" customHeight="1">
      <x:c r="A77" s="1"/>
      <x:c r="B77" s="1"/>
      <x:c r="C77" s="7"/>
      <x:c r="D77" s="7"/>
      <x:c r="E77" s="7"/>
      <x:c r="F77" s="7"/>
      <x:c r="G77" s="7"/>
      <x:c r="H77" s="7"/>
      <x:c r="I77" s="7"/>
      <x:c r="J77" s="7"/>
      <x:c r="K77" s="7"/>
      <x:c r="L77" s="7"/>
      <x:c r="M77" s="7"/>
      <x:c r="N77" s="7"/>
      <x:c r="O77" s="7"/>
      <x:c r="P77" s="7"/>
      <x:c r="Q77" s="7"/>
      <x:c r="R77" s="7"/>
      <x:c r="S77" s="7"/>
      <x:c r="T77" s="7"/>
      <x:c r="U77" s="7"/>
      <x:c r="V77" s="7"/>
      <x:c r="W77" s="7"/>
    </x:row>
    <x:row r="78" ht="23" customHeight="1">
      <x:c r="A78" s="1"/>
      <x:c r="B78" s="1"/>
      <x:c r="C78" s="7"/>
      <x:c r="D78" s="7"/>
      <x:c r="E78" s="7"/>
      <x:c r="F78" s="7"/>
      <x:c r="G78" s="7"/>
      <x:c r="H78" s="7"/>
      <x:c r="I78" s="7"/>
      <x:c r="J78" s="7"/>
      <x:c r="K78" s="7"/>
      <x:c r="L78" s="7"/>
      <x:c r="M78" s="7"/>
      <x:c r="N78" s="7"/>
      <x:c r="O78" s="7"/>
      <x:c r="P78" s="7"/>
      <x:c r="Q78" s="7"/>
      <x:c r="R78" s="7"/>
      <x:c r="S78" s="7"/>
      <x:c r="T78" s="7"/>
      <x:c r="U78" s="7"/>
      <x:c r="V78" s="7"/>
      <x:c r="W78" s="7"/>
    </x:row>
    <x:row r="79" ht="23" customHeight="1">
      <x:c r="A79" s="1"/>
      <x:c r="B79" s="1"/>
      <x:c r="C79" s="7"/>
      <x:c r="D79" s="7"/>
      <x:c r="E79" s="7"/>
      <x:c r="F79" s="7"/>
      <x:c r="G79" s="7"/>
      <x:c r="H79" s="7"/>
      <x:c r="I79" s="7"/>
      <x:c r="J79" s="7"/>
      <x:c r="K79" s="7"/>
      <x:c r="L79" s="7"/>
      <x:c r="M79" s="7"/>
      <x:c r="N79" s="7"/>
      <x:c r="O79" s="7"/>
      <x:c r="P79" s="7"/>
      <x:c r="Q79" s="7"/>
      <x:c r="R79" s="7"/>
      <x:c r="S79" s="7"/>
      <x:c r="T79" s="7"/>
      <x:c r="U79" s="7"/>
      <x:c r="V79" s="7"/>
      <x:c r="W79" s="7"/>
    </x:row>
    <x:row r="80" ht="23" customHeight="1">
      <x:c r="A80" s="1"/>
      <x:c r="B80" s="1"/>
      <x:c r="C80" s="7"/>
      <x:c r="D80" s="7"/>
      <x:c r="E80" s="7"/>
      <x:c r="F80" s="7"/>
      <x:c r="G80" s="7"/>
      <x:c r="H80" s="7"/>
      <x:c r="I80" s="7"/>
      <x:c r="J80" s="7"/>
      <x:c r="K80" s="7"/>
      <x:c r="L80" s="7"/>
      <x:c r="M80" s="7"/>
      <x:c r="N80" s="7"/>
      <x:c r="O80" s="7"/>
      <x:c r="P80" s="7"/>
      <x:c r="Q80" s="7"/>
      <x:c r="R80" s="7"/>
      <x:c r="S80" s="7"/>
      <x:c r="T80" s="7"/>
      <x:c r="U80" s="7"/>
      <x:c r="V80" s="7"/>
      <x:c r="W80" s="7"/>
    </x:row>
    <x:row r="81" ht="23" customHeight="1">
      <x:c r="A81" s="1"/>
      <x:c r="B81" s="1"/>
      <x:c r="C81" s="7"/>
      <x:c r="D81" s="7"/>
      <x:c r="E81" s="7"/>
      <x:c r="F81" s="7"/>
      <x:c r="G81" s="7"/>
      <x:c r="H81" s="7"/>
      <x:c r="I81" s="7"/>
      <x:c r="J81" s="7"/>
      <x:c r="K81" s="7"/>
      <x:c r="L81" s="7"/>
      <x:c r="M81" s="7"/>
      <x:c r="N81" s="7"/>
      <x:c r="O81" s="7"/>
      <x:c r="P81" s="7"/>
      <x:c r="Q81" s="7"/>
      <x:c r="R81" s="7"/>
      <x:c r="S81" s="7"/>
      <x:c r="T81" s="7"/>
      <x:c r="U81" s="7"/>
      <x:c r="V81" s="7"/>
      <x:c r="W81" s="7"/>
    </x:row>
    <x:row r="82" ht="23" customHeight="1">
      <x:c r="A82" s="1"/>
      <x:c r="B82" s="1"/>
      <x:c r="C82" s="7"/>
      <x:c r="D82" s="7"/>
      <x:c r="E82" s="7"/>
      <x:c r="F82" s="7"/>
      <x:c r="G82" s="7"/>
      <x:c r="H82" s="7"/>
      <x:c r="I82" s="7"/>
      <x:c r="J82" s="7"/>
      <x:c r="K82" s="7"/>
      <x:c r="L82" s="7"/>
      <x:c r="M82" s="7"/>
      <x:c r="N82" s="7"/>
      <x:c r="O82" s="7"/>
      <x:c r="P82" s="7"/>
      <x:c r="Q82" s="7"/>
      <x:c r="R82" s="7"/>
      <x:c r="S82" s="7"/>
      <x:c r="T82" s="7"/>
      <x:c r="U82" s="7"/>
      <x:c r="V82" s="7"/>
      <x:c r="W82" s="7"/>
    </x:row>
    <x:row r="83" ht="23" customHeight="1">
      <x:c r="A83" s="1"/>
      <x:c r="B83" s="1"/>
      <x:c r="C83" s="7"/>
      <x:c r="D83" s="7"/>
      <x:c r="E83" s="7"/>
      <x:c r="F83" s="7"/>
      <x:c r="G83" s="7"/>
      <x:c r="H83" s="7"/>
      <x:c r="I83" s="7"/>
      <x:c r="J83" s="7"/>
      <x:c r="K83" s="7"/>
      <x:c r="L83" s="7"/>
      <x:c r="M83" s="7"/>
      <x:c r="N83" s="7"/>
      <x:c r="O83" s="7"/>
      <x:c r="P83" s="7"/>
      <x:c r="Q83" s="7"/>
      <x:c r="R83" s="7"/>
      <x:c r="S83" s="7"/>
      <x:c r="T83" s="7"/>
      <x:c r="U83" s="7"/>
      <x:c r="V83" s="7"/>
      <x:c r="W83" s="7"/>
    </x:row>
    <x:row r="84" ht="23" customHeight="1">
      <x:c r="A84" s="1"/>
      <x:c r="B84" s="1"/>
      <x:c r="C84" s="7"/>
      <x:c r="D84" s="7"/>
      <x:c r="E84" s="7"/>
      <x:c r="F84" s="7"/>
      <x:c r="G84" s="7"/>
      <x:c r="H84" s="7"/>
      <x:c r="I84" s="7"/>
      <x:c r="J84" s="7"/>
      <x:c r="K84" s="7"/>
      <x:c r="L84" s="7"/>
      <x:c r="M84" s="7"/>
      <x:c r="N84" s="7"/>
      <x:c r="O84" s="7"/>
      <x:c r="P84" s="7"/>
      <x:c r="Q84" s="7"/>
      <x:c r="R84" s="7"/>
      <x:c r="S84" s="7"/>
      <x:c r="T84" s="7"/>
      <x:c r="U84" s="7"/>
      <x:c r="V84" s="7"/>
      <x:c r="W84" s="7"/>
    </x:row>
    <x:row r="85" ht="23" customHeight="1">
      <x:c r="A85" s="1"/>
      <x:c r="B85" s="1"/>
      <x:c r="C85" s="7"/>
      <x:c r="D85" s="7"/>
      <x:c r="E85" s="7"/>
      <x:c r="F85" s="7"/>
      <x:c r="G85" s="7"/>
      <x:c r="H85" s="7"/>
      <x:c r="I85" s="7"/>
      <x:c r="J85" s="7"/>
      <x:c r="K85" s="7"/>
      <x:c r="L85" s="7"/>
      <x:c r="M85" s="7"/>
      <x:c r="N85" s="7"/>
      <x:c r="O85" s="7"/>
      <x:c r="P85" s="7"/>
      <x:c r="Q85" s="7"/>
      <x:c r="R85" s="7"/>
      <x:c r="S85" s="7"/>
      <x:c r="T85" s="7"/>
      <x:c r="U85" s="7"/>
      <x:c r="V85" s="7"/>
      <x:c r="W85" s="7"/>
    </x:row>
    <x:row r="86" ht="23" customHeight="1">
      <x:c r="A86" s="1"/>
      <x:c r="B86" s="1"/>
      <x:c r="C86" s="7"/>
      <x:c r="D86" s="7"/>
      <x:c r="E86" s="7"/>
      <x:c r="F86" s="7"/>
      <x:c r="G86" s="7"/>
      <x:c r="H86" s="7"/>
      <x:c r="I86" s="7"/>
      <x:c r="J86" s="7"/>
      <x:c r="K86" s="7"/>
      <x:c r="L86" s="7"/>
      <x:c r="M86" s="7"/>
      <x:c r="N86" s="7"/>
      <x:c r="O86" s="7"/>
      <x:c r="P86" s="7"/>
      <x:c r="Q86" s="7"/>
      <x:c r="R86" s="7"/>
      <x:c r="S86" s="7"/>
      <x:c r="T86" s="7"/>
      <x:c r="U86" s="7"/>
      <x:c r="V86" s="7"/>
      <x:c r="W86" s="7"/>
    </x:row>
    <x:row r="87" ht="23" customHeight="1">
      <x:c r="A87" s="1"/>
      <x:c r="B87" s="1"/>
      <x:c r="C87" s="7"/>
      <x:c r="D87" s="7"/>
      <x:c r="E87" s="7"/>
      <x:c r="F87" s="7"/>
      <x:c r="G87" s="7"/>
      <x:c r="H87" s="7"/>
      <x:c r="I87" s="7"/>
      <x:c r="J87" s="7"/>
      <x:c r="K87" s="7"/>
      <x:c r="L87" s="7"/>
      <x:c r="M87" s="7"/>
      <x:c r="N87" s="7"/>
      <x:c r="O87" s="7"/>
      <x:c r="P87" s="7"/>
      <x:c r="Q87" s="7"/>
      <x:c r="R87" s="7"/>
      <x:c r="S87" s="7"/>
      <x:c r="T87" s="7"/>
      <x:c r="U87" s="7"/>
      <x:c r="V87" s="7"/>
      <x:c r="W87" s="7"/>
    </x:row>
    <x:row r="88" ht="23" customHeight="1">
      <x:c r="A88" s="1"/>
      <x:c r="B88" s="1"/>
      <x:c r="C88" s="7"/>
      <x:c r="D88" s="7"/>
      <x:c r="E88" s="7"/>
      <x:c r="F88" s="7"/>
      <x:c r="G88" s="7"/>
      <x:c r="H88" s="7"/>
      <x:c r="I88" s="7"/>
      <x:c r="J88" s="7"/>
      <x:c r="K88" s="7"/>
      <x:c r="L88" s="7"/>
      <x:c r="M88" s="7"/>
      <x:c r="N88" s="7"/>
      <x:c r="O88" s="7"/>
      <x:c r="P88" s="7"/>
      <x:c r="Q88" s="7"/>
      <x:c r="R88" s="7"/>
      <x:c r="S88" s="7"/>
      <x:c r="T88" s="7"/>
      <x:c r="U88" s="7"/>
      <x:c r="V88" s="7"/>
      <x:c r="W88" s="7"/>
    </x:row>
    <x:row r="89" ht="23" customHeight="1">
      <x:c r="A89" s="1"/>
      <x:c r="B89" s="1"/>
      <x:c r="C89" s="7"/>
      <x:c r="D89" s="7"/>
      <x:c r="E89" s="7"/>
      <x:c r="F89" s="7"/>
      <x:c r="G89" s="7"/>
      <x:c r="H89" s="7"/>
      <x:c r="I89" s="7"/>
      <x:c r="J89" s="7"/>
      <x:c r="K89" s="7"/>
      <x:c r="L89" s="7"/>
      <x:c r="M89" s="7"/>
      <x:c r="N89" s="7"/>
      <x:c r="O89" s="7"/>
      <x:c r="P89" s="7"/>
      <x:c r="Q89" s="7"/>
      <x:c r="R89" s="7"/>
      <x:c r="S89" s="7"/>
      <x:c r="T89" s="7"/>
      <x:c r="U89" s="7"/>
      <x:c r="V89" s="7"/>
      <x:c r="W89" s="7"/>
    </x:row>
    <x:row r="90" ht="23" customHeight="1">
      <x:c r="A90" s="1"/>
      <x:c r="B90" s="1"/>
      <x:c r="C90" s="7"/>
      <x:c r="D90" s="7"/>
      <x:c r="E90" s="7"/>
      <x:c r="F90" s="7"/>
      <x:c r="G90" s="7"/>
      <x:c r="H90" s="7"/>
      <x:c r="I90" s="7"/>
      <x:c r="J90" s="7"/>
      <x:c r="K90" s="7"/>
      <x:c r="L90" s="7"/>
      <x:c r="M90" s="7"/>
      <x:c r="N90" s="7"/>
      <x:c r="O90" s="7"/>
      <x:c r="P90" s="7"/>
      <x:c r="Q90" s="7"/>
      <x:c r="R90" s="7"/>
      <x:c r="S90" s="7"/>
      <x:c r="T90" s="7"/>
      <x:c r="U90" s="7"/>
      <x:c r="V90" s="7"/>
      <x:c r="W90" s="7"/>
    </x:row>
    <x:row r="91" ht="23" customHeight="1">
      <x:c r="A91" s="1"/>
      <x:c r="B91" s="1"/>
      <x:c r="C91" s="7"/>
      <x:c r="D91" s="7"/>
      <x:c r="E91" s="7"/>
      <x:c r="F91" s="7"/>
      <x:c r="G91" s="7"/>
      <x:c r="H91" s="7"/>
      <x:c r="I91" s="7"/>
      <x:c r="J91" s="7"/>
      <x:c r="K91" s="7"/>
      <x:c r="L91" s="7"/>
      <x:c r="M91" s="7"/>
      <x:c r="N91" s="7"/>
      <x:c r="O91" s="7"/>
      <x:c r="P91" s="7"/>
      <x:c r="Q91" s="7"/>
      <x:c r="R91" s="7"/>
      <x:c r="S91" s="7"/>
      <x:c r="T91" s="7"/>
      <x:c r="U91" s="7"/>
      <x:c r="V91" s="7"/>
      <x:c r="W91" s="7"/>
    </x:row>
    <x:row r="92" ht="23" customHeight="1">
      <x:c r="A92" s="1"/>
      <x:c r="B92" s="1"/>
      <x:c r="C92" s="7"/>
      <x:c r="D92" s="7"/>
      <x:c r="E92" s="7"/>
      <x:c r="F92" s="7"/>
      <x:c r="G92" s="7"/>
      <x:c r="H92" s="7"/>
      <x:c r="I92" s="7"/>
      <x:c r="J92" s="7"/>
      <x:c r="K92" s="7"/>
      <x:c r="L92" s="7"/>
      <x:c r="M92" s="7"/>
      <x:c r="N92" s="7"/>
      <x:c r="O92" s="7"/>
      <x:c r="P92" s="7"/>
      <x:c r="Q92" s="7"/>
      <x:c r="R92" s="7"/>
      <x:c r="S92" s="7"/>
      <x:c r="T92" s="7"/>
      <x:c r="U92" s="7"/>
      <x:c r="V92" s="7"/>
      <x:c r="W92" s="7"/>
    </x:row>
    <x:row r="93" ht="23" customHeight="1">
      <x:c r="A93" s="1"/>
      <x:c r="B93" s="1"/>
      <x:c r="C93" s="7"/>
      <x:c r="D93" s="7"/>
      <x:c r="E93" s="7"/>
      <x:c r="F93" s="7"/>
      <x:c r="G93" s="7"/>
      <x:c r="H93" s="7"/>
      <x:c r="I93" s="7"/>
      <x:c r="J93" s="7"/>
      <x:c r="K93" s="7"/>
      <x:c r="L93" s="7"/>
      <x:c r="M93" s="7"/>
      <x:c r="N93" s="7"/>
      <x:c r="O93" s="7"/>
      <x:c r="P93" s="7"/>
      <x:c r="Q93" s="7"/>
      <x:c r="R93" s="7"/>
      <x:c r="S93" s="7"/>
      <x:c r="T93" s="7"/>
      <x:c r="U93" s="7"/>
      <x:c r="V93" s="7"/>
      <x:c r="W93" s="7"/>
    </x:row>
    <x:row r="94" ht="23" customHeight="1">
      <x:c r="A94" s="1"/>
      <x:c r="B94" s="1"/>
      <x:c r="C94" s="7"/>
      <x:c r="D94" s="7"/>
      <x:c r="E94" s="7"/>
      <x:c r="F94" s="7"/>
      <x:c r="G94" s="7"/>
      <x:c r="H94" s="7"/>
      <x:c r="I94" s="7"/>
      <x:c r="J94" s="7"/>
      <x:c r="K94" s="7"/>
      <x:c r="L94" s="7"/>
      <x:c r="M94" s="7"/>
      <x:c r="N94" s="7"/>
      <x:c r="O94" s="7"/>
      <x:c r="P94" s="7"/>
      <x:c r="Q94" s="7"/>
      <x:c r="R94" s="7"/>
      <x:c r="S94" s="7"/>
      <x:c r="T94" s="7"/>
      <x:c r="U94" s="7"/>
      <x:c r="V94" s="7"/>
      <x:c r="W94" s="7"/>
    </x:row>
    <x:row r="95" ht="23" customHeight="1">
      <x:c r="A95" s="1"/>
      <x:c r="B95" s="1"/>
      <x:c r="C95" s="7"/>
      <x:c r="D95" s="7"/>
      <x:c r="E95" s="7"/>
      <x:c r="F95" s="7"/>
      <x:c r="G95" s="7"/>
      <x:c r="H95" s="7"/>
      <x:c r="I95" s="7"/>
      <x:c r="J95" s="7"/>
      <x:c r="K95" s="7"/>
      <x:c r="L95" s="7"/>
      <x:c r="M95" s="7"/>
      <x:c r="N95" s="7"/>
      <x:c r="O95" s="7"/>
      <x:c r="P95" s="7"/>
      <x:c r="Q95" s="7"/>
      <x:c r="R95" s="7"/>
      <x:c r="S95" s="7"/>
      <x:c r="T95" s="7"/>
      <x:c r="U95" s="7"/>
      <x:c r="V95" s="7"/>
      <x:c r="W95" s="7"/>
    </x:row>
    <x:row r="96" ht="23" customHeight="1">
      <x:c r="A96" s="1"/>
      <x:c r="B96" s="1"/>
      <x:c r="C96" s="7"/>
      <x:c r="D96" s="7"/>
      <x:c r="E96" s="7"/>
      <x:c r="F96" s="7"/>
      <x:c r="G96" s="7"/>
      <x:c r="H96" s="7"/>
      <x:c r="I96" s="7"/>
      <x:c r="J96" s="7"/>
      <x:c r="K96" s="7"/>
      <x:c r="L96" s="7"/>
      <x:c r="M96" s="7"/>
      <x:c r="N96" s="7"/>
      <x:c r="O96" s="7"/>
      <x:c r="P96" s="7"/>
      <x:c r="Q96" s="7"/>
      <x:c r="R96" s="7"/>
      <x:c r="S96" s="7"/>
      <x:c r="T96" s="7"/>
      <x:c r="U96" s="7"/>
      <x:c r="V96" s="7"/>
      <x:c r="W96" s="7"/>
    </x:row>
    <x:row r="97" ht="23" customHeight="1">
      <x:c r="A97" s="1"/>
      <x:c r="B97" s="1"/>
      <x:c r="C97" s="7"/>
      <x:c r="D97" s="7"/>
      <x:c r="E97" s="7"/>
      <x:c r="F97" s="7"/>
      <x:c r="G97" s="7"/>
      <x:c r="H97" s="7"/>
      <x:c r="I97" s="7"/>
      <x:c r="J97" s="7"/>
      <x:c r="K97" s="7"/>
      <x:c r="L97" s="7"/>
      <x:c r="M97" s="7"/>
      <x:c r="N97" s="7"/>
      <x:c r="O97" s="7"/>
      <x:c r="P97" s="7"/>
      <x:c r="Q97" s="7"/>
      <x:c r="R97" s="7"/>
      <x:c r="S97" s="7"/>
      <x:c r="T97" s="7"/>
      <x:c r="U97" s="7"/>
      <x:c r="V97" s="7"/>
      <x:c r="W97" s="7"/>
    </x:row>
    <x:row r="98" ht="23" customHeight="1">
      <x:c r="A98" s="1"/>
      <x:c r="B98" s="1"/>
      <x:c r="C98" s="7"/>
      <x:c r="D98" s="7"/>
      <x:c r="E98" s="7"/>
      <x:c r="F98" s="7"/>
      <x:c r="G98" s="7"/>
      <x:c r="H98" s="7"/>
      <x:c r="I98" s="7"/>
      <x:c r="J98" s="7"/>
      <x:c r="K98" s="7"/>
      <x:c r="L98" s="7"/>
      <x:c r="M98" s="7"/>
      <x:c r="N98" s="7"/>
      <x:c r="O98" s="7"/>
      <x:c r="P98" s="7"/>
      <x:c r="Q98" s="7"/>
      <x:c r="R98" s="7"/>
      <x:c r="S98" s="7"/>
      <x:c r="T98" s="7"/>
      <x:c r="U98" s="7"/>
      <x:c r="V98" s="7"/>
      <x:c r="W98" s="7"/>
    </x:row>
    <x:row r="99" ht="23" customHeight="1">
      <x:c r="A99" s="1"/>
      <x:c r="B99" s="1"/>
      <x:c r="C99" s="7"/>
      <x:c r="D99" s="7"/>
      <x:c r="E99" s="7"/>
      <x:c r="F99" s="7"/>
      <x:c r="G99" s="7"/>
      <x:c r="H99" s="7"/>
      <x:c r="I99" s="7"/>
      <x:c r="J99" s="7"/>
      <x:c r="K99" s="7"/>
      <x:c r="L99" s="7"/>
      <x:c r="M99" s="7"/>
      <x:c r="N99" s="7"/>
      <x:c r="O99" s="7"/>
      <x:c r="P99" s="7"/>
      <x:c r="Q99" s="7"/>
      <x:c r="R99" s="7"/>
      <x:c r="S99" s="7"/>
      <x:c r="T99" s="7"/>
      <x:c r="U99" s="7"/>
      <x:c r="V99" s="7"/>
      <x:c r="W99" s="7"/>
    </x:row>
    <x:row r="100" ht="23" customHeight="1">
      <x:c r="A100" s="1"/>
      <x:c r="B100" s="1"/>
      <x:c r="C100" s="7"/>
      <x:c r="D100" s="7"/>
      <x:c r="E100" s="7"/>
      <x:c r="F100" s="7"/>
      <x:c r="G100" s="7"/>
      <x:c r="H100" s="7"/>
      <x:c r="I100" s="7"/>
      <x:c r="J100" s="7"/>
      <x:c r="K100" s="7"/>
      <x:c r="L100" s="7"/>
      <x:c r="M100" s="7"/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</x:row>
  </x:sheetData>
  <x:mergeCells>
    <x:mergeCell ref="A1:J2"/>
    <x:mergeCell ref="A3:J3"/>
    <x:mergeCell ref="A4:B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55" hidden="0" customWidth="1"/>
    <x:col min="2" max="2" width="4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</x:cols>
  <x:sheetData>
    <x:row r="1" ht="23" customHeight="1">
      <x:c r="A1" s="3" t="str">
        <x:v>RR-FEC-2000 | Допущения</x:v>
      </x:c>
      <x:c r="B1" s="3"/>
      <x:c r="C1" s="3"/>
      <x:c r="D1" s="3"/>
      <x:c r="E1" s="3"/>
      <x:c r="F1" s="3"/>
      <x:c r="G1" s="3"/>
      <x:c r="H1" s="3"/>
      <x:c r="I1" s="3"/>
      <x:c r="J1" s="3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23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 ht="23" customHeight="1">
      <x:c r="A3" s="1" t="str">
        <x:v>Концепция • цены 24.10.2026 • все прогнозы — редактируемые допущения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23" customHeight="1">
      <x:c r="A4" s="1" t="str">
        <x:v>Сценарий: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23" customHeight="1">
      <x:c r="A5" s="1" t="str">
        <x:v>Выбор сценария</x:v>
      </x:c>
      <x:c r="B5" s="10" t="n">
        <x:v>4</x:v>
      </x:c>
      <x:c r="C5" s="1"/>
      <x:c r="D5" s="12" t="str">
        <x:v>Исходный</x:v>
      </x:c>
      <x:c r="E5" s="12" t="str">
        <x:v>Спрос −30%</x:v>
      </x:c>
      <x:c r="F5" s="12" t="str">
        <x:v>Спрос +25%</x:v>
      </x:c>
      <x:c r="G5" s="12" t="str">
        <x:v>Целевой 9–18 мес.</x:v>
      </x:c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42" customHeight="1">
      <x:c r="A6" s="24" t="str">
        <x:v>Название</x:v>
      </x:c>
      <x:c r="B6" s="25" t="str">
        <x:f>CHOOSE(B5,D6,E6,F6,G6)</x:f>
        <x:v>Целевая окупаемость</x:v>
      </x:c>
      <x:c r="C6" s="24"/>
      <x:c r="D6" s="27" t="str">
        <x:v>Исходный</x:v>
      </x:c>
      <x:c r="E6" s="27" t="str">
        <x:v>Консервативный</x:v>
      </x:c>
      <x:c r="F6" s="27" t="str">
        <x:v>Рост</x:v>
      </x:c>
      <x:c r="G6" s="27" t="str">
        <x:v>Целевая окупаемость</x:v>
      </x:c>
      <x:c r="H6" s="24"/>
      <x:c r="I6" s="24"/>
      <x:c r="J6" s="24"/>
      <x:c r="K6" s="24"/>
      <x:c r="L6" s="24"/>
      <x:c r="M6" s="24"/>
      <x:c r="N6" s="24"/>
      <x:c r="O6" s="24"/>
      <x:c r="P6" s="24"/>
      <x:c r="Q6" s="24"/>
      <x:c r="R6" s="1"/>
      <x:c r="S6" s="1"/>
      <x:c r="T6" s="1"/>
      <x:c r="U6" s="1"/>
      <x:c r="V6" s="1"/>
      <x:c r="W6" s="1"/>
    </x:row>
    <x:row r="7" ht="23" customHeight="1">
      <x:c r="A7" s="1" t="str">
        <x:v>Объемы, множитель</x:v>
      </x:c>
      <x:c r="B7" s="15"/>
      <x:c r="C7" s="7"/>
      <x:c r="D7" s="10" t="n">
        <x:v>1</x:v>
      </x:c>
      <x:c r="E7" s="10" t="n">
        <x:v>0.7</x:v>
      </x:c>
      <x:c r="F7" s="10" t="n">
        <x:v>1.25</x:v>
      </x:c>
      <x:c r="G7" s="10" t="n">
        <x:v>1.523</x:v>
      </x:c>
      <x:c r="H7" s="7"/>
      <x:c r="I7" s="7"/>
      <x:c r="J7" s="7"/>
      <x:c r="K7" s="7"/>
      <x:c r="L7" s="7"/>
      <x:c r="M7" s="7"/>
      <x:c r="N7" s="7"/>
      <x:c r="O7" s="7"/>
      <x:c r="P7" s="7"/>
      <x:c r="Q7" s="7"/>
      <x:c r="R7" s="7"/>
      <x:c r="S7" s="7"/>
      <x:c r="T7" s="7"/>
      <x:c r="U7" s="7"/>
      <x:c r="V7" s="7"/>
      <x:c r="W7" s="7"/>
    </x:row>
    <x:row r="8" ht="23" customHeight="1">
      <x:c r="A8" s="1" t="str">
        <x:v>Активный множитель</x:v>
      </x:c>
      <x:c r="B8" s="16" t="n">
        <x:f>CHOOSE(B5,D7,E7,F7,G7)</x:f>
        <x:v>1.523</x:v>
      </x:c>
      <x:c r="C8" s="7"/>
      <x:c r="D8" s="10"/>
      <x:c r="E8" s="10"/>
      <x:c r="F8" s="10"/>
      <x:c r="G8" s="10"/>
      <x:c r="H8" s="7"/>
      <x:c r="I8" s="7"/>
      <x:c r="J8" s="7"/>
      <x:c r="K8" s="7"/>
      <x:c r="L8" s="7"/>
      <x:c r="M8" s="7"/>
      <x:c r="N8" s="7"/>
      <x:c r="O8" s="7"/>
      <x:c r="P8" s="7"/>
      <x:c r="Q8" s="7"/>
      <x:c r="R8" s="7"/>
      <x:c r="S8" s="7"/>
      <x:c r="T8" s="7"/>
      <x:c r="U8" s="7"/>
      <x:c r="V8" s="7"/>
      <x:c r="W8" s="7"/>
    </x:row>
    <x:row r="9" ht="23" customHeight="1">
      <x:c r="A9" s="1" t="str">
        <x:v>НДС, расчетная ставка</x:v>
      </x:c>
      <x:c r="B9" s="20" t="n">
        <x:f>CHOOSE(B5,D9,E9,F9,G9)</x:f>
        <x:v>0.05</x:v>
      </x:c>
      <x:c r="C9" s="7"/>
      <x:c r="D9" s="10" t="n">
        <x:v>0.05</x:v>
      </x:c>
      <x:c r="E9" s="10" t="n">
        <x:v>0.05</x:v>
      </x:c>
      <x:c r="F9" s="10" t="n">
        <x:v>0.05</x:v>
      </x:c>
      <x:c r="G9" s="10" t="n">
        <x:v>0.05</x:v>
      </x:c>
      <x:c r="H9" s="7"/>
      <x:c r="I9" s="7"/>
      <x:c r="J9" s="7"/>
      <x:c r="K9" s="7"/>
      <x:c r="L9" s="7"/>
      <x:c r="M9" s="7"/>
      <x:c r="N9" s="7"/>
      <x:c r="O9" s="7"/>
      <x:c r="P9" s="7"/>
      <x:c r="Q9" s="7"/>
      <x:c r="R9" s="7"/>
      <x:c r="S9" s="7"/>
      <x:c r="T9" s="7"/>
      <x:c r="U9" s="7"/>
      <x:c r="V9" s="7"/>
      <x:c r="W9" s="7"/>
    </x:row>
    <x:row r="10" ht="23" customHeight="1">
      <x:c r="A10" s="1" t="str">
        <x:v>УСН, резерв от выручки без НДС</x:v>
      </x:c>
      <x:c r="B10" s="14" t="n">
        <x:v>0.06</x:v>
      </x:c>
      <x:c r="C10" s="7"/>
      <x:c r="D10" s="7"/>
      <x:c r="E10" s="7"/>
      <x:c r="F10" s="7"/>
      <x:c r="G10" s="7"/>
      <x:c r="H10" s="7"/>
      <x:c r="I10" s="7"/>
      <x:c r="J10" s="7"/>
      <x:c r="K10" s="7"/>
      <x:c r="L10" s="7"/>
      <x:c r="M10" s="7"/>
      <x:c r="N10" s="7"/>
      <x:c r="O10" s="7"/>
      <x:c r="P10" s="7"/>
      <x:c r="Q10" s="7"/>
      <x:c r="R10" s="7"/>
      <x:c r="S10" s="7"/>
      <x:c r="T10" s="7"/>
      <x:c r="U10" s="7"/>
      <x:c r="V10" s="7"/>
      <x:c r="W10" s="7"/>
    </x:row>
    <x:row r="11" ht="23" customHeight="1">
      <x:c r="A11" s="1" t="str">
        <x:v>Эквайринг от платежей</x:v>
      </x:c>
      <x:c r="B11" s="14" t="n">
        <x:v>0.02</x:v>
      </x:c>
      <x:c r="C11" s="7"/>
      <x:c r="D11" s="7"/>
      <x:c r="E11" s="7"/>
      <x:c r="F11" s="7"/>
      <x:c r="G11" s="7"/>
      <x:c r="H11" s="7"/>
      <x:c r="I11" s="7"/>
      <x:c r="J11" s="7"/>
      <x:c r="K11" s="7"/>
      <x:c r="L11" s="7"/>
      <x:c r="M11" s="7"/>
      <x:c r="N11" s="7"/>
      <x:c r="O11" s="7"/>
      <x:c r="P11" s="7"/>
      <x:c r="Q11" s="7"/>
      <x:c r="R11" s="7"/>
      <x:c r="S11" s="7"/>
      <x:c r="T11" s="7"/>
      <x:c r="U11" s="7"/>
      <x:c r="V11" s="7"/>
      <x:c r="W11" s="7"/>
    </x:row>
    <x:row r="12" ht="23" customHeight="1">
      <x:c r="A12" s="1" t="str">
        <x:v>Резерв обновления от выручки без НДС</x:v>
      </x:c>
      <x:c r="B12" s="14" t="n">
        <x:v>0.02</x:v>
      </x:c>
      <x:c r="C12" s="7"/>
      <x:c r="D12" s="7"/>
      <x:c r="E12" s="7"/>
      <x:c r="F12" s="7"/>
      <x:c r="G12" s="7"/>
      <x:c r="H12" s="7"/>
      <x:c r="I12" s="7"/>
      <x:c r="J12" s="7"/>
      <x:c r="K12" s="7"/>
      <x:c r="L12" s="7"/>
      <x:c r="M12" s="7"/>
      <x:c r="N12" s="7"/>
      <x:c r="O12" s="7"/>
      <x:c r="P12" s="7"/>
      <x:c r="Q12" s="7"/>
      <x:c r="R12" s="7"/>
      <x:c r="S12" s="7"/>
      <x:c r="T12" s="7"/>
      <x:c r="U12" s="7"/>
      <x:c r="V12" s="7"/>
      <x:c r="W12" s="7"/>
    </x:row>
    <x:row r="13" ht="23" customHeight="1">
      <x:c r="A13" s="1" t="str">
        <x:v>Рост цен за год</x:v>
      </x:c>
      <x:c r="B13" s="14" t="n">
        <x:v>0.03</x:v>
      </x:c>
      <x:c r="C13" s="7"/>
      <x:c r="D13" s="7"/>
      <x:c r="E13" s="7"/>
      <x:c r="F13" s="7"/>
      <x:c r="G13" s="7"/>
      <x:c r="H13" s="7"/>
      <x:c r="I13" s="7"/>
      <x:c r="J13" s="7"/>
      <x:c r="K13" s="7"/>
      <x:c r="L13" s="7"/>
      <x:c r="M13" s="7"/>
      <x:c r="N13" s="7"/>
      <x:c r="O13" s="7"/>
      <x:c r="P13" s="7"/>
      <x:c r="Q13" s="7"/>
      <x:c r="R13" s="7"/>
      <x:c r="S13" s="7"/>
      <x:c r="T13" s="7"/>
      <x:c r="U13" s="7"/>
      <x:c r="V13" s="7"/>
      <x:c r="W13" s="7"/>
    </x:row>
    <x:row r="14" ht="23" customHeight="1">
      <x:c r="A14" s="1" t="str">
        <x:v>Инфляция затрат за год</x:v>
      </x:c>
      <x:c r="B14" s="14" t="n">
        <x:v>0.05</x:v>
      </x:c>
      <x:c r="C14" s="7"/>
      <x:c r="D14" s="7"/>
      <x:c r="E14" s="7"/>
      <x:c r="F14" s="7"/>
      <x:c r="G14" s="7"/>
      <x:c r="H14" s="7"/>
      <x:c r="I14" s="7"/>
      <x:c r="J14" s="7"/>
      <x:c r="K14" s="7"/>
      <x:c r="L14" s="7"/>
      <x:c r="M14" s="7"/>
      <x:c r="N14" s="7"/>
      <x:c r="O14" s="7"/>
      <x:c r="P14" s="7"/>
      <x:c r="Q14" s="7"/>
      <x:c r="R14" s="7"/>
      <x:c r="S14" s="7"/>
      <x:c r="T14" s="7"/>
      <x:c r="U14" s="7"/>
      <x:c r="V14" s="7"/>
      <x:c r="W14" s="7"/>
    </x:row>
    <x:row r="15" ht="23" customHeight="1">
      <x:c r="A15" s="1" t="str">
        <x:v>Взносы работодателя, бюджетный резерв</x:v>
      </x:c>
      <x:c r="B15" s="14" t="n">
        <x:v>0.302</x:v>
      </x:c>
      <x:c r="C15" s="7"/>
      <x:c r="D15" s="7"/>
      <x:c r="E15" s="7"/>
      <x:c r="F15" s="7"/>
      <x:c r="G15" s="7"/>
      <x:c r="H15" s="7"/>
      <x:c r="I15" s="7"/>
      <x:c r="J15" s="7"/>
      <x:c r="K15" s="7"/>
      <x:c r="L15" s="7"/>
      <x:c r="M15" s="7"/>
      <x:c r="N15" s="7"/>
      <x:c r="O15" s="7"/>
      <x:c r="P15" s="7"/>
      <x:c r="Q15" s="7"/>
      <x:c r="R15" s="7"/>
      <x:c r="S15" s="7"/>
      <x:c r="T15" s="7"/>
      <x:c r="U15" s="7"/>
      <x:c r="V15" s="7"/>
      <x:c r="W15" s="7"/>
    </x:row>
    <x:row r="16" ht="23" customHeight="1">
      <x:c r="A16" s="1" t="str">
        <x:v>Открыто часов в день</x:v>
      </x:c>
      <x:c r="B16" s="10" t="n">
        <x:v>11</x:v>
      </x:c>
      <x:c r="C16" s="7"/>
      <x:c r="D16" s="7"/>
      <x:c r="E16" s="7"/>
      <x:c r="F16" s="7"/>
      <x:c r="G16" s="7"/>
      <x:c r="H16" s="7"/>
      <x:c r="I16" s="7"/>
      <x:c r="J16" s="7"/>
      <x:c r="K16" s="7"/>
      <x:c r="L16" s="7"/>
      <x:c r="M16" s="7"/>
      <x:c r="N16" s="7"/>
      <x:c r="O16" s="7"/>
      <x:c r="P16" s="7"/>
      <x:c r="Q16" s="7"/>
      <x:c r="R16" s="7"/>
      <x:c r="S16" s="7"/>
      <x:c r="T16" s="7"/>
      <x:c r="U16" s="7"/>
      <x:c r="V16" s="7"/>
      <x:c r="W16" s="7"/>
    </x:row>
    <x:row r="17" ht="23" customHeight="1">
      <x:c r="A17" s="1" t="str">
        <x:v>Среднее пребывание ребенка, часов</x:v>
      </x:c>
      <x:c r="B17" s="16" t="n">
        <x:f>IF(B5=4,2.5,2.5)</x:f>
        <x:v>2.5</x:v>
      </x:c>
      <x:c r="C17" s="7"/>
      <x:c r="D17" s="7"/>
      <x:c r="E17" s="7"/>
      <x:c r="F17" s="7"/>
      <x:c r="G17" s="7"/>
      <x:c r="H17" s="7"/>
      <x:c r="I17" s="7"/>
      <x:c r="J17" s="7"/>
      <x:c r="K17" s="7"/>
      <x:c r="L17" s="7"/>
      <x:c r="M17" s="7"/>
      <x:c r="N17" s="7"/>
      <x:c r="O17" s="7"/>
      <x:c r="P17" s="7"/>
      <x:c r="Q17" s="7"/>
      <x:c r="R17" s="7"/>
      <x:c r="S17" s="7"/>
      <x:c r="T17" s="7"/>
      <x:c r="U17" s="7"/>
      <x:c r="V17" s="7"/>
      <x:c r="W17" s="7"/>
    </x:row>
    <x:row r="18" ht="23" customHeight="1">
      <x:c r="A18" s="1" t="str">
        <x:v>Дней работы в месяц</x:v>
      </x:c>
      <x:c r="B18" s="15" t="n">
        <x:v>30</x:v>
      </x:c>
      <x:c r="C18" s="7"/>
      <x:c r="D18" s="7"/>
      <x:c r="E18" s="7"/>
      <x:c r="F18" s="7"/>
      <x:c r="G18" s="7"/>
      <x:c r="H18" s="7"/>
      <x:c r="I18" s="7"/>
      <x:c r="J18" s="7"/>
      <x:c r="K18" s="7"/>
      <x:c r="L18" s="7"/>
      <x:c r="M18" s="7"/>
      <x:c r="N18" s="7"/>
      <x:c r="O18" s="7"/>
      <x:c r="P18" s="7"/>
      <x:c r="Q18" s="7"/>
      <x:c r="R18" s="7"/>
      <x:c r="S18" s="7"/>
      <x:c r="T18" s="7"/>
      <x:c r="U18" s="7"/>
      <x:c r="V18" s="7"/>
      <x:c r="W18" s="7"/>
    </x:row>
    <x:row r="19" ht="23" customHeight="1">
      <x:c r="A19" s="1" t="str">
        <x:v>Рабочих часов на полную ставку</x:v>
      </x:c>
      <x:c r="B19" s="15" t="n">
        <x:v>168</x:v>
      </x:c>
      <x:c r="C19" s="7"/>
      <x:c r="D19" s="7"/>
      <x:c r="E19" s="7"/>
      <x:c r="F19" s="7"/>
      <x:c r="G19" s="7"/>
      <x:c r="H19" s="7"/>
      <x:c r="I19" s="7"/>
      <x:c r="J19" s="7"/>
      <x:c r="K19" s="7"/>
      <x:c r="L19" s="7"/>
      <x:c r="M19" s="7"/>
      <x:c r="N19" s="7"/>
      <x:c r="O19" s="7"/>
      <x:c r="P19" s="7"/>
      <x:c r="Q19" s="7"/>
      <x:c r="R19" s="7"/>
      <x:c r="S19" s="7"/>
      <x:c r="T19" s="7"/>
      <x:c r="U19" s="7"/>
      <x:c r="V19" s="7"/>
      <x:c r="W19" s="7"/>
    </x:row>
    <x:row r="20" ht="23" customHeight="1">
      <x:c r="A20" s="1" t="str">
        <x:v>Запас покрытия отпусков / отсутствий</x:v>
      </x:c>
      <x:c r="B20" s="15" t="n">
        <x:v>0.15</x:v>
      </x:c>
      <x:c r="C20" s="7"/>
      <x:c r="D20" s="7"/>
      <x:c r="E20" s="7"/>
      <x:c r="F20" s="7"/>
      <x:c r="G20" s="7"/>
      <x:c r="H20" s="7"/>
      <x:c r="I20" s="7"/>
      <x:c r="J20" s="7"/>
      <x:c r="K20" s="7"/>
      <x:c r="L20" s="7"/>
      <x:c r="M20" s="7"/>
      <x:c r="N20" s="7"/>
      <x:c r="O20" s="7"/>
      <x:c r="P20" s="7"/>
      <x:c r="Q20" s="7"/>
      <x:c r="R20" s="7"/>
      <x:c r="S20" s="7"/>
      <x:c r="T20" s="7"/>
      <x:c r="U20" s="7"/>
      <x:c r="V20" s="7"/>
      <x:c r="W20" s="7"/>
    </x:row>
    <x:row r="21" ht="23" customHeight="1">
      <x:c r="A21" s="1" t="str">
        <x:v>Открытие и закрытие смены, часов/день</x:v>
      </x:c>
      <x:c r="B21" s="15" t="n">
        <x:v>0.5</x:v>
      </x:c>
      <x:c r="C21" s="7"/>
      <x:c r="D21" s="7"/>
      <x:c r="E21" s="7"/>
      <x:c r="F21" s="7"/>
      <x:c r="G21" s="7"/>
      <x:c r="H21" s="7"/>
      <x:c r="I21" s="7"/>
      <x:c r="J21" s="7"/>
      <x:c r="K21" s="7"/>
      <x:c r="L21" s="7"/>
      <x:c r="M21" s="7"/>
      <x:c r="N21" s="7"/>
      <x:c r="O21" s="7"/>
      <x:c r="P21" s="7"/>
      <x:c r="Q21" s="7"/>
      <x:c r="R21" s="7"/>
      <x:c r="S21" s="7"/>
      <x:c r="T21" s="7"/>
      <x:c r="U21" s="7"/>
      <x:c r="V21" s="7"/>
      <x:c r="W21" s="7"/>
    </x:row>
    <x:row r="22" ht="23" customHeight="1">
      <x:c r="A22" s="1" t="str">
        <x:v>Покрытие одного поста, FTE</x:v>
      </x:c>
      <x:c r="B22" s="16" t="n">
        <x:f>(B16+B21)*B18/B19*(1+B20)</x:f>
        <x:v>2.3616071428571423</x:v>
      </x:c>
      <x:c r="C22" s="7"/>
      <x:c r="D22" s="7"/>
      <x:c r="E22" s="7"/>
      <x:c r="F22" s="7"/>
      <x:c r="G22" s="7"/>
      <x:c r="H22" s="7"/>
      <x:c r="I22" s="7"/>
      <x:c r="J22" s="7"/>
      <x:c r="K22" s="7"/>
      <x:c r="L22" s="7"/>
      <x:c r="M22" s="7"/>
      <x:c r="N22" s="7"/>
      <x:c r="O22" s="7"/>
      <x:c r="P22" s="7"/>
      <x:c r="Q22" s="7"/>
      <x:c r="R22" s="7"/>
      <x:c r="S22" s="7"/>
      <x:c r="T22" s="7"/>
      <x:c r="U22" s="7"/>
      <x:c r="V22" s="7"/>
      <x:c r="W22" s="7"/>
    </x:row>
    <x:row r="23" ht="23" customHeight="1">
      <x:c r="A23" s="1" t="str">
        <x:v>Расчетная одновременная вместимость, детей</x:v>
      </x:c>
      <x:c r="B23" s="10" t="n">
        <x:v>220</x:v>
      </x:c>
      <x:c r="C23" s="7"/>
      <x:c r="D23" s="7"/>
      <x:c r="E23" s="7"/>
      <x:c r="F23" s="7"/>
      <x:c r="G23" s="7"/>
      <x:c r="H23" s="7"/>
      <x:c r="I23" s="7"/>
      <x:c r="J23" s="7"/>
      <x:c r="K23" s="7"/>
      <x:c r="L23" s="7"/>
      <x:c r="M23" s="7"/>
      <x:c r="N23" s="7"/>
      <x:c r="O23" s="7"/>
      <x:c r="P23" s="7"/>
      <x:c r="Q23" s="7"/>
      <x:c r="R23" s="7"/>
      <x:c r="S23" s="7"/>
      <x:c r="T23" s="7"/>
      <x:c r="U23" s="7"/>
      <x:c r="V23" s="7"/>
      <x:c r="W23" s="7"/>
    </x:row>
    <x:row r="24" ht="23" customHeight="1">
      <x:c r="A24" s="1" t="str">
        <x:v>Тариф электричества, ₽/кВт·ч</x:v>
      </x:c>
      <x:c r="B24" s="10" t="n">
        <x:v>9</x:v>
      </x:c>
      <x:c r="C24" s="7"/>
      <x:c r="D24" s="7"/>
      <x:c r="E24" s="7"/>
      <x:c r="F24" s="7"/>
      <x:c r="G24" s="7"/>
      <x:c r="H24" s="7"/>
      <x:c r="I24" s="7"/>
      <x:c r="J24" s="7"/>
      <x:c r="K24" s="7"/>
      <x:c r="L24" s="7"/>
      <x:c r="M24" s="7"/>
      <x:c r="N24" s="7"/>
      <x:c r="O24" s="7"/>
      <x:c r="P24" s="7"/>
      <x:c r="Q24" s="7"/>
      <x:c r="R24" s="7"/>
      <x:c r="S24" s="7"/>
      <x:c r="T24" s="7"/>
      <x:c r="U24" s="7"/>
      <x:c r="V24" s="7"/>
      <x:c r="W24" s="7"/>
    </x:row>
    <x:row r="25" ht="23" customHeight="1">
      <x:c r="A25" s="1"/>
      <x:c r="B25" s="1"/>
      <x:c r="C25" s="7"/>
      <x:c r="D25" s="7"/>
      <x:c r="E25" s="7"/>
      <x:c r="F25" s="7"/>
      <x:c r="G25" s="7"/>
      <x:c r="H25" s="7"/>
      <x:c r="I25" s="7"/>
      <x:c r="J25" s="7"/>
      <x:c r="K25" s="7"/>
      <x:c r="L25" s="7"/>
      <x:c r="M25" s="7"/>
      <x:c r="N25" s="7"/>
      <x:c r="O25" s="7"/>
      <x:c r="P25" s="7"/>
      <x:c r="Q25" s="7"/>
      <x:c r="R25" s="7"/>
      <x:c r="S25" s="7"/>
      <x:c r="T25" s="7"/>
      <x:c r="U25" s="7"/>
      <x:c r="V25" s="7"/>
      <x:c r="W25" s="7"/>
    </x:row>
    <x:row r="26" ht="23" customHeight="1">
      <x:c r="A26" s="1"/>
      <x:c r="B26" s="1"/>
      <x:c r="C26" s="7"/>
      <x:c r="D26" s="7"/>
      <x:c r="E26" s="7"/>
      <x:c r="F26" s="7"/>
      <x:c r="G26" s="7"/>
      <x:c r="H26" s="7"/>
      <x:c r="I26" s="7"/>
      <x:c r="J26" s="7"/>
      <x:c r="K26" s="7"/>
      <x:c r="L26" s="7"/>
      <x:c r="M26" s="7"/>
      <x:c r="N26" s="7"/>
      <x:c r="O26" s="7"/>
      <x:c r="P26" s="7"/>
      <x:c r="Q26" s="7"/>
      <x:c r="R26" s="7"/>
      <x:c r="S26" s="7"/>
      <x:c r="T26" s="7"/>
      <x:c r="U26" s="7"/>
      <x:c r="V26" s="7"/>
      <x:c r="W26" s="7"/>
    </x:row>
    <x:row r="27" ht="23" customHeight="1">
      <x:c r="A27" s="1" t="str">
        <x:v>Как читать модель</x:v>
      </x:c>
      <x:c r="B27" s="1"/>
      <x:c r="C27" s="7"/>
      <x:c r="D27" s="7"/>
      <x:c r="E27" s="7"/>
      <x:c r="F27" s="7"/>
      <x:c r="G27" s="7"/>
      <x:c r="H27" s="7"/>
      <x:c r="I27" s="7"/>
      <x:c r="J27" s="7"/>
      <x:c r="K27" s="7"/>
      <x:c r="L27" s="7"/>
      <x:c r="M27" s="7"/>
      <x:c r="N27" s="7"/>
      <x:c r="O27" s="7"/>
      <x:c r="P27" s="7"/>
      <x:c r="Q27" s="7"/>
      <x:c r="R27" s="7"/>
      <x:c r="S27" s="7"/>
      <x:c r="T27" s="7"/>
      <x:c r="U27" s="7"/>
      <x:c r="V27" s="7"/>
      <x:c r="W27" s="7"/>
    </x:row>
    <x:row r="28" ht="23" customHeight="1">
      <x:c r="A28" s="1" t="str">
        <x:v>Синие числа — ввод; зеленые формулы — связи листов; черные — расчет.</x:v>
      </x:c>
      <x:c r="B28" s="1"/>
      <x:c r="C28" s="7"/>
      <x:c r="D28" s="7"/>
      <x:c r="E28" s="7"/>
      <x:c r="F28" s="7"/>
      <x:c r="G28" s="7"/>
      <x:c r="H28" s="7"/>
      <x:c r="I28" s="7"/>
      <x:c r="J28" s="7"/>
      <x:c r="K28" s="7"/>
      <x:c r="L28" s="7"/>
      <x:c r="M28" s="7"/>
      <x:c r="N28" s="7"/>
      <x:c r="O28" s="7"/>
      <x:c r="P28" s="7"/>
      <x:c r="Q28" s="7"/>
      <x:c r="R28" s="7"/>
      <x:c r="S28" s="7"/>
      <x:c r="T28" s="7"/>
      <x:c r="U28" s="7"/>
      <x:c r="V28" s="7"/>
      <x:c r="W28" s="7"/>
    </x:row>
    <x:row r="29" ht="23" customHeight="1">
      <x:c r="A29" s="1" t="str">
        <x:v>Продажи праздников не включают входные билеты и еду: они учтены отдельно.</x:v>
      </x:c>
      <x:c r="B29" s="1"/>
      <x:c r="C29" s="7"/>
      <x:c r="D29" s="7"/>
      <x:c r="E29" s="7"/>
      <x:c r="F29" s="7"/>
      <x:c r="G29" s="7"/>
      <x:c r="H29" s="7"/>
      <x:c r="I29" s="7"/>
      <x:c r="J29" s="7"/>
      <x:c r="K29" s="7"/>
      <x:c r="L29" s="7"/>
      <x:c r="M29" s="7"/>
      <x:c r="N29" s="7"/>
      <x:c r="O29" s="7"/>
      <x:c r="P29" s="7"/>
      <x:c r="Q29" s="7"/>
      <x:c r="R29" s="7"/>
      <x:c r="S29" s="7"/>
      <x:c r="T29" s="7"/>
      <x:c r="U29" s="7"/>
      <x:c r="V29" s="7"/>
      <x:c r="W29" s="7"/>
    </x:row>
    <x:row r="30" ht="23" customHeight="1">
      <x:c r="A30" s="1" t="str">
        <x:v>№</x:v>
      </x:c>
      <x:c r="B30" s="1" t="str">
        <x:v>Зона</x:v>
      </x:c>
      <x:c r="C30" s="7" t="str">
        <x:v>Объем / месяц</x:v>
      </x:c>
      <x:c r="D30" s="7" t="str">
        <x:v>Цена, ₽</x:v>
      </x:c>
      <x:c r="E30" s="7" t="str">
        <x:v>Прямые, доля</x:v>
      </x:c>
      <x:c r="F30" s="7" t="str">
        <x:v>Себест./ед., ₽</x:v>
      </x:c>
      <x:c r="G30" s="7" t="str">
        <x:v>Вес общих затрат</x:v>
      </x:c>
      <x:c r="H30" s="7"/>
      <x:c r="I30" s="7"/>
      <x:c r="J30" s="7"/>
      <x:c r="K30" s="7"/>
      <x:c r="L30" s="7"/>
      <x:c r="M30" s="7"/>
      <x:c r="N30" s="7"/>
      <x:c r="O30" s="7"/>
      <x:c r="P30" s="7"/>
      <x:c r="Q30" s="7"/>
      <x:c r="R30" s="7"/>
      <x:c r="S30" s="7"/>
      <x:c r="T30" s="7"/>
      <x:c r="U30" s="7"/>
      <x:c r="V30" s="7"/>
      <x:c r="W30" s="7"/>
    </x:row>
    <x:row r="31" ht="23" customHeight="1">
      <x:c r="A31" s="1" t="n">
        <x:v>1</x:v>
      </x:c>
      <x:c r="B31" s="1" t="str">
        <x:v>Входные билеты и свободная игра</x:v>
      </x:c>
      <x:c r="C31" s="10" t="n">
        <x:v>6500</x:v>
      </x:c>
      <x:c r="D31" s="10" t="n">
        <x:v>850</x:v>
      </x:c>
      <x:c r="E31" s="14" t="n">
        <x:v>0.02</x:v>
      </x:c>
      <x:c r="F31" s="10" t="n">
        <x:v>0</x:v>
      </x:c>
      <x:c r="G31" s="14" t="n">
        <x:v>0.35</x:v>
      </x:c>
      <x:c r="H31" s="7"/>
      <x:c r="I31" s="7"/>
      <x:c r="J31" s="7"/>
      <x:c r="K31" s="7"/>
      <x:c r="L31" s="7"/>
      <x:c r="M31" s="7"/>
      <x:c r="N31" s="7"/>
      <x:c r="O31" s="7"/>
      <x:c r="P31" s="7"/>
      <x:c r="Q31" s="7"/>
      <x:c r="R31" s="7"/>
      <x:c r="S31" s="7"/>
      <x:c r="T31" s="7"/>
      <x:c r="U31" s="7"/>
      <x:c r="V31" s="7"/>
      <x:c r="W31" s="7"/>
    </x:row>
    <x:row r="32" ht="23" customHeight="1">
      <x:c r="A32" s="1" t="n">
        <x:v>2</x:v>
      </x:c>
      <x:c r="B32" s="1" t="str">
        <x:v>Технологические аттракционы</x:v>
      </x:c>
      <x:c r="C32" s="10" t="n">
        <x:v>3600</x:v>
      </x:c>
      <x:c r="D32" s="10" t="n">
        <x:v>240</x:v>
      </x:c>
      <x:c r="E32" s="14" t="n">
        <x:v>0.05</x:v>
      </x:c>
      <x:c r="F32" s="10" t="n">
        <x:v>0</x:v>
      </x:c>
      <x:c r="G32" s="14" t="n">
        <x:v>0.15</x:v>
      </x:c>
      <x:c r="H32" s="7"/>
      <x:c r="I32" s="7"/>
      <x:c r="J32" s="7"/>
      <x:c r="K32" s="7"/>
      <x:c r="L32" s="7"/>
      <x:c r="M32" s="7"/>
      <x:c r="N32" s="7"/>
      <x:c r="O32" s="7"/>
      <x:c r="P32" s="7"/>
      <x:c r="Q32" s="7"/>
      <x:c r="R32" s="7"/>
      <x:c r="S32" s="7"/>
      <x:c r="T32" s="7"/>
      <x:c r="U32" s="7"/>
      <x:c r="V32" s="7"/>
      <x:c r="W32" s="7"/>
    </x:row>
    <x:row r="33" ht="23" customHeight="1">
      <x:c r="A33" s="1" t="n">
        <x:v>3</x:v>
      </x:c>
      <x:c r="B33" s="1" t="str">
        <x:v>Аркады и семейные игры</x:v>
      </x:c>
      <x:c r="C33" s="10" t="n">
        <x:v>6500</x:v>
      </x:c>
      <x:c r="D33" s="10" t="n">
        <x:v>160</x:v>
      </x:c>
      <x:c r="E33" s="14" t="n">
        <x:v>0.2</x:v>
      </x:c>
      <x:c r="F33" s="10" t="n">
        <x:v>0</x:v>
      </x:c>
      <x:c r="G33" s="14" t="n">
        <x:v>0.12</x:v>
      </x:c>
      <x:c r="H33" s="7"/>
      <x:c r="I33" s="7"/>
      <x:c r="J33" s="7"/>
      <x:c r="K33" s="7"/>
      <x:c r="L33" s="7"/>
      <x:c r="M33" s="7"/>
      <x:c r="N33" s="7"/>
      <x:c r="O33" s="7"/>
      <x:c r="P33" s="7"/>
      <x:c r="Q33" s="7"/>
      <x:c r="R33" s="7"/>
      <x:c r="S33" s="7"/>
      <x:c r="T33" s="7"/>
      <x:c r="U33" s="7"/>
      <x:c r="V33" s="7"/>
      <x:c r="W33" s="7"/>
    </x:row>
    <x:row r="34" ht="23" customHeight="1">
      <x:c r="A34" s="1" t="n">
        <x:v>4</x:v>
      </x:c>
      <x:c r="B34" s="1" t="str">
        <x:v>Банкетные комнаты и ведущий</x:v>
      </x:c>
      <x:c r="C34" s="10" t="n">
        <x:v>60</x:v>
      </x:c>
      <x:c r="D34" s="10" t="n">
        <x:v>22000</x:v>
      </x:c>
      <x:c r="E34" s="14" t="n">
        <x:v>0.25</x:v>
      </x:c>
      <x:c r="F34" s="10" t="n">
        <x:v>0</x:v>
      </x:c>
      <x:c r="G34" s="14" t="n">
        <x:v>0.12</x:v>
      </x:c>
      <x:c r="H34" s="7"/>
      <x:c r="I34" s="7"/>
      <x:c r="J34" s="7"/>
      <x:c r="K34" s="7"/>
      <x:c r="L34" s="7"/>
      <x:c r="M34" s="7"/>
      <x:c r="N34" s="7"/>
      <x:c r="O34" s="7"/>
      <x:c r="P34" s="7"/>
      <x:c r="Q34" s="7"/>
      <x:c r="R34" s="7"/>
      <x:c r="S34" s="7"/>
      <x:c r="T34" s="7"/>
      <x:c r="U34" s="7"/>
      <x:c r="V34" s="7"/>
      <x:c r="W34" s="7"/>
    </x:row>
    <x:row r="35" ht="23" customHeight="1">
      <x:c r="A35" s="1" t="n">
        <x:v>5</x:v>
      </x:c>
      <x:c r="B35" s="1" t="str">
        <x:v>Кафе и ожидание родителей</x:v>
      </x:c>
      <x:c r="C35" s="10" t="n">
        <x:v>3900</x:v>
      </x:c>
      <x:c r="D35" s="10" t="n">
        <x:v>600</x:v>
      </x:c>
      <x:c r="E35" s="14" t="n">
        <x:v>0.35</x:v>
      </x:c>
      <x:c r="F35" s="10" t="n">
        <x:v>0</x:v>
      </x:c>
      <x:c r="G35" s="14" t="n">
        <x:v>0.14</x:v>
      </x:c>
      <x:c r="H35" s="7"/>
      <x:c r="I35" s="7"/>
      <x:c r="J35" s="7"/>
      <x:c r="K35" s="7"/>
      <x:c r="L35" s="7"/>
      <x:c r="M35" s="7"/>
      <x:c r="N35" s="7"/>
      <x:c r="O35" s="7"/>
      <x:c r="P35" s="7"/>
      <x:c r="Q35" s="7"/>
      <x:c r="R35" s="7"/>
      <x:c r="S35" s="7"/>
      <x:c r="T35" s="7"/>
      <x:c r="U35" s="7"/>
      <x:c r="V35" s="7"/>
      <x:c r="W35" s="7"/>
    </x:row>
    <x:row r="36" ht="23" customHeight="1">
      <x:c r="A36" s="1" t="n">
        <x:v>6</x:v>
      </x:c>
      <x:c r="B36" s="1" t="str">
        <x:v>Платные мастер-классы</x:v>
      </x:c>
      <x:c r="C36" s="10" t="n">
        <x:v>350</x:v>
      </x:c>
      <x:c r="D36" s="10" t="n">
        <x:v>550</x:v>
      </x:c>
      <x:c r="E36" s="14" t="n">
        <x:v>0.3</x:v>
      </x:c>
      <x:c r="F36" s="10" t="n">
        <x:v>0</x:v>
      </x:c>
      <x:c r="G36" s="14" t="n">
        <x:v>0.08</x:v>
      </x:c>
      <x:c r="H36" s="7"/>
      <x:c r="I36" s="7"/>
      <x:c r="J36" s="7"/>
      <x:c r="K36" s="7"/>
      <x:c r="L36" s="7"/>
      <x:c r="M36" s="7"/>
      <x:c r="N36" s="7"/>
      <x:c r="O36" s="7"/>
      <x:c r="P36" s="7"/>
      <x:c r="Q36" s="7"/>
      <x:c r="R36" s="7"/>
      <x:c r="S36" s="7"/>
      <x:c r="T36" s="7"/>
      <x:c r="U36" s="7"/>
      <x:c r="V36" s="7"/>
      <x:c r="W36" s="7"/>
    </x:row>
    <x:row r="37" ht="23" customHeight="1">
      <x:c r="A37" s="1" t="n">
        <x:v>7</x:v>
      </x:c>
      <x:c r="B37" s="1" t="str">
        <x:v>Нейрофото</x:v>
      </x:c>
      <x:c r="C37" s="10" t="n">
        <x:v>800</x:v>
      </x:c>
      <x:c r="D37" s="10" t="n">
        <x:v>220</x:v>
      </x:c>
      <x:c r="E37" s="14" t="n">
        <x:v>0</x:v>
      </x:c>
      <x:c r="F37" s="10" t="n">
        <x:v>50</x:v>
      </x:c>
      <x:c r="G37" s="14" t="n">
        <x:v>0.04</x:v>
      </x:c>
      <x:c r="H37" s="7"/>
      <x:c r="I37" s="7"/>
      <x:c r="J37" s="7"/>
      <x:c r="K37" s="7"/>
      <x:c r="L37" s="7"/>
      <x:c r="M37" s="7"/>
      <x:c r="N37" s="7"/>
      <x:c r="O37" s="7"/>
      <x:c r="P37" s="7"/>
      <x:c r="Q37" s="7"/>
      <x:c r="R37" s="7"/>
      <x:c r="S37" s="7"/>
      <x:c r="T37" s="7"/>
      <x:c r="U37" s="7"/>
      <x:c r="V37" s="7"/>
      <x:c r="W37" s="7"/>
    </x:row>
    <x:row r="38" ht="23" customHeight="1">
      <x:c r="A38" s="1"/>
      <x:c r="B38" s="1"/>
      <x:c r="C38" s="7"/>
      <x:c r="D38" s="7"/>
      <x:c r="E38" s="7"/>
      <x:c r="F38" s="7"/>
      <x:c r="G38" s="7"/>
      <x:c r="H38" s="7"/>
      <x:c r="I38" s="7"/>
      <x:c r="J38" s="7"/>
      <x:c r="K38" s="7"/>
      <x:c r="L38" s="7"/>
      <x:c r="M38" s="7"/>
      <x:c r="N38" s="7"/>
      <x:c r="O38" s="7"/>
      <x:c r="P38" s="7"/>
      <x:c r="Q38" s="7"/>
      <x:c r="R38" s="7"/>
      <x:c r="S38" s="7"/>
      <x:c r="T38" s="7"/>
      <x:c r="U38" s="7"/>
      <x:c r="V38" s="7"/>
      <x:c r="W38" s="7"/>
    </x:row>
    <x:row r="39" ht="23" customHeight="1">
      <x:c r="A39" s="1"/>
      <x:c r="B39" s="1"/>
      <x:c r="C39" s="7"/>
      <x:c r="D39" s="7"/>
      <x:c r="E39" s="7"/>
      <x:c r="F39" s="7"/>
      <x:c r="G39" s="7"/>
      <x:c r="H39" s="7"/>
      <x:c r="I39" s="7"/>
      <x:c r="J39" s="7"/>
      <x:c r="K39" s="7"/>
      <x:c r="L39" s="7"/>
      <x:c r="M39" s="7"/>
      <x:c r="N39" s="7"/>
      <x:c r="O39" s="7"/>
      <x:c r="P39" s="7"/>
      <x:c r="Q39" s="7"/>
      <x:c r="R39" s="7"/>
      <x:c r="S39" s="7"/>
      <x:c r="T39" s="7"/>
      <x:c r="U39" s="7"/>
      <x:c r="V39" s="7"/>
      <x:c r="W39" s="7"/>
    </x:row>
    <x:row r="40" ht="23" customHeight="1">
      <x:c r="A40" s="1"/>
      <x:c r="B40" s="1"/>
      <x:c r="C40" s="7"/>
      <x:c r="D40" s="7"/>
      <x:c r="E40" s="7"/>
      <x:c r="F40" s="7"/>
      <x:c r="G40" s="7"/>
      <x:c r="H40" s="7"/>
      <x:c r="I40" s="7"/>
      <x:c r="J40" s="7"/>
      <x:c r="K40" s="7"/>
      <x:c r="L40" s="7"/>
      <x:c r="M40" s="7"/>
      <x:c r="N40" s="7"/>
      <x:c r="O40" s="7"/>
      <x:c r="P40" s="7"/>
      <x:c r="Q40" s="7"/>
      <x:c r="R40" s="7"/>
      <x:c r="S40" s="7"/>
      <x:c r="T40" s="7"/>
      <x:c r="U40" s="7"/>
      <x:c r="V40" s="7"/>
      <x:c r="W40" s="7"/>
    </x:row>
    <x:row r="41" ht="23" customHeight="1">
      <x:c r="A41" s="1" t="str">
        <x:v>Месяц</x:v>
      </x:c>
      <x:c r="B41" s="1" t="str">
        <x:v>Сезонность, индекс</x:v>
      </x:c>
      <x:c r="C41" s="7" t="str">
        <x:v>Нормированный индекс</x:v>
      </x:c>
      <x:c r="D41" s="7" t="str">
        <x:v>Разгон посещаемости</x:v>
      </x:c>
      <x:c r="E41" s="7"/>
      <x:c r="F41" s="7"/>
      <x:c r="G41" s="7"/>
      <x:c r="H41" s="7"/>
      <x:c r="I41" s="7"/>
      <x:c r="J41" s="7"/>
      <x:c r="K41" s="7"/>
      <x:c r="L41" s="7"/>
      <x:c r="M41" s="7"/>
      <x:c r="N41" s="7"/>
      <x:c r="O41" s="7"/>
      <x:c r="P41" s="7"/>
      <x:c r="Q41" s="7"/>
      <x:c r="R41" s="7"/>
      <x:c r="S41" s="7"/>
      <x:c r="T41" s="7"/>
      <x:c r="U41" s="7"/>
      <x:c r="V41" s="7"/>
      <x:c r="W41" s="7"/>
    </x:row>
    <x:row r="42" ht="23" customHeight="1">
      <x:c r="A42" s="1" t="n">
        <x:v>1</x:v>
      </x:c>
      <x:c r="B42" s="1" t="n">
        <x:v>1.1</x:v>
      </x:c>
      <x:c r="C42" s="16" t="n">
        <x:f>B42/AVERAGE($B$42:$B$53)</x:f>
        <x:v>1.1186440677966103</x:v>
      </x:c>
      <x:c r="D42" s="16" t="n">
        <x:v>0.45</x:v>
      </x:c>
      <x:c r="E42" s="7"/>
      <x:c r="F42" s="7"/>
      <x:c r="G42" s="7"/>
      <x:c r="H42" s="7"/>
      <x:c r="I42" s="7"/>
      <x:c r="J42" s="7"/>
      <x:c r="K42" s="7"/>
      <x:c r="L42" s="7"/>
      <x:c r="M42" s="7"/>
      <x:c r="N42" s="7"/>
      <x:c r="O42" s="7"/>
      <x:c r="P42" s="7"/>
      <x:c r="Q42" s="7"/>
      <x:c r="R42" s="7"/>
      <x:c r="S42" s="7"/>
      <x:c r="T42" s="7"/>
      <x:c r="U42" s="7"/>
      <x:c r="V42" s="7"/>
      <x:c r="W42" s="7"/>
    </x:row>
    <x:row r="43" ht="23" customHeight="1">
      <x:c r="A43" s="1" t="n">
        <x:v>2</x:v>
      </x:c>
      <x:c r="B43" s="1" t="n">
        <x:v>1.05</x:v>
      </x:c>
      <x:c r="C43" s="16" t="n">
        <x:f>B43/AVERAGE($B$42:$B$53)</x:f>
        <x:v>1.0677966101694916</x:v>
      </x:c>
      <x:c r="D43" s="16" t="n">
        <x:v>0.55</x:v>
      </x:c>
      <x:c r="E43" s="7"/>
      <x:c r="F43" s="7"/>
      <x:c r="G43" s="7"/>
      <x:c r="H43" s="7"/>
      <x:c r="I43" s="7"/>
      <x:c r="J43" s="7"/>
      <x:c r="K43" s="7"/>
      <x:c r="L43" s="7"/>
      <x:c r="M43" s="7"/>
      <x:c r="N43" s="7"/>
      <x:c r="O43" s="7"/>
      <x:c r="P43" s="7"/>
      <x:c r="Q43" s="7"/>
      <x:c r="R43" s="7"/>
      <x:c r="S43" s="7"/>
      <x:c r="T43" s="7"/>
      <x:c r="U43" s="7"/>
      <x:c r="V43" s="7"/>
      <x:c r="W43" s="7"/>
    </x:row>
    <x:row r="44" ht="23" customHeight="1">
      <x:c r="A44" s="1" t="n">
        <x:v>3</x:v>
      </x:c>
      <x:c r="B44" s="1" t="n">
        <x:v>1</x:v>
      </x:c>
      <x:c r="C44" s="16" t="n">
        <x:f>B44/AVERAGE($B$42:$B$53)</x:f>
        <x:v>1.0169491525423728</x:v>
      </x:c>
      <x:c r="D44" s="16" t="n">
        <x:v>0.65</x:v>
      </x:c>
      <x:c r="E44" s="7"/>
      <x:c r="F44" s="7"/>
      <x:c r="G44" s="7"/>
      <x:c r="H44" s="7"/>
      <x:c r="I44" s="7"/>
      <x:c r="J44" s="7"/>
      <x:c r="K44" s="7"/>
      <x:c r="L44" s="7"/>
      <x:c r="M44" s="7"/>
      <x:c r="N44" s="7"/>
      <x:c r="O44" s="7"/>
      <x:c r="P44" s="7"/>
      <x:c r="Q44" s="7"/>
      <x:c r="R44" s="7"/>
      <x:c r="S44" s="7"/>
      <x:c r="T44" s="7"/>
      <x:c r="U44" s="7"/>
      <x:c r="V44" s="7"/>
      <x:c r="W44" s="7"/>
    </x:row>
    <x:row r="45" ht="23" customHeight="1">
      <x:c r="A45" s="1" t="n">
        <x:v>4</x:v>
      </x:c>
      <x:c r="B45" s="1" t="n">
        <x:v>0.9</x:v>
      </x:c>
      <x:c r="C45" s="16" t="n">
        <x:f>B45/AVERAGE($B$42:$B$53)</x:f>
        <x:v>0.9152542372881356</x:v>
      </x:c>
      <x:c r="D45" s="16" t="n">
        <x:v>0.75</x:v>
      </x:c>
      <x:c r="E45" s="7"/>
      <x:c r="F45" s="7"/>
      <x:c r="G45" s="7"/>
      <x:c r="H45" s="7"/>
      <x:c r="I45" s="7"/>
      <x:c r="J45" s="7"/>
      <x:c r="K45" s="7"/>
      <x:c r="L45" s="7"/>
      <x:c r="M45" s="7"/>
      <x:c r="N45" s="7"/>
      <x:c r="O45" s="7"/>
      <x:c r="P45" s="7"/>
      <x:c r="Q45" s="7"/>
      <x:c r="R45" s="7"/>
      <x:c r="S45" s="7"/>
      <x:c r="T45" s="7"/>
      <x:c r="U45" s="7"/>
      <x:c r="V45" s="7"/>
      <x:c r="W45" s="7"/>
    </x:row>
    <x:row r="46" ht="23" customHeight="1">
      <x:c r="A46" s="1" t="n">
        <x:v>5</x:v>
      </x:c>
      <x:c r="B46" s="1" t="n">
        <x:v>0.85</x:v>
      </x:c>
      <x:c r="C46" s="16" t="n">
        <x:f>B46/AVERAGE($B$42:$B$53)</x:f>
        <x:v>0.8644067796610169</x:v>
      </x:c>
      <x:c r="D46" s="16" t="n">
        <x:v>0.85</x:v>
      </x:c>
      <x:c r="E46" s="7"/>
      <x:c r="F46" s="7"/>
      <x:c r="G46" s="7"/>
      <x:c r="H46" s="7"/>
      <x:c r="I46" s="7"/>
      <x:c r="J46" s="7"/>
      <x:c r="K46" s="7"/>
      <x:c r="L46" s="7"/>
      <x:c r="M46" s="7"/>
      <x:c r="N46" s="7"/>
      <x:c r="O46" s="7"/>
      <x:c r="P46" s="7"/>
      <x:c r="Q46" s="7"/>
      <x:c r="R46" s="7"/>
      <x:c r="S46" s="7"/>
      <x:c r="T46" s="7"/>
      <x:c r="U46" s="7"/>
      <x:c r="V46" s="7"/>
      <x:c r="W46" s="7"/>
    </x:row>
    <x:row r="47" ht="23" customHeight="1">
      <x:c r="A47" s="1" t="n">
        <x:v>6</x:v>
      </x:c>
      <x:c r="B47" s="1" t="n">
        <x:v>0.7</x:v>
      </x:c>
      <x:c r="C47" s="16" t="n">
        <x:f>B47/AVERAGE($B$42:$B$53)</x:f>
        <x:v>0.7118644067796609</x:v>
      </x:c>
      <x:c r="D47" s="16" t="n">
        <x:v>0.9</x:v>
      </x:c>
      <x:c r="E47" s="7"/>
      <x:c r="F47" s="7"/>
      <x:c r="G47" s="7"/>
      <x:c r="H47" s="7"/>
      <x:c r="I47" s="7"/>
      <x:c r="J47" s="7"/>
      <x:c r="K47" s="7"/>
      <x:c r="L47" s="7"/>
      <x:c r="M47" s="7"/>
      <x:c r="N47" s="7"/>
      <x:c r="O47" s="7"/>
      <x:c r="P47" s="7"/>
      <x:c r="Q47" s="7"/>
      <x:c r="R47" s="7"/>
      <x:c r="S47" s="7"/>
      <x:c r="T47" s="7"/>
      <x:c r="U47" s="7"/>
      <x:c r="V47" s="7"/>
      <x:c r="W47" s="7"/>
    </x:row>
    <x:row r="48" ht="23" customHeight="1">
      <x:c r="A48" s="1" t="n">
        <x:v>7</x:v>
      </x:c>
      <x:c r="B48" s="1" t="n">
        <x:v>0.75</x:v>
      </x:c>
      <x:c r="C48" s="16" t="n">
        <x:f>B48/AVERAGE($B$42:$B$53)</x:f>
        <x:v>0.7627118644067796</x:v>
      </x:c>
      <x:c r="D48" s="16" t="n">
        <x:v>0.95</x:v>
      </x:c>
      <x:c r="E48" s="7"/>
      <x:c r="F48" s="7"/>
      <x:c r="G48" s="7"/>
      <x:c r="H48" s="7"/>
      <x:c r="I48" s="7"/>
      <x:c r="J48" s="7"/>
      <x:c r="K48" s="7"/>
      <x:c r="L48" s="7"/>
      <x:c r="M48" s="7"/>
      <x:c r="N48" s="7"/>
      <x:c r="O48" s="7"/>
      <x:c r="P48" s="7"/>
      <x:c r="Q48" s="7"/>
      <x:c r="R48" s="7"/>
      <x:c r="S48" s="7"/>
      <x:c r="T48" s="7"/>
      <x:c r="U48" s="7"/>
      <x:c r="V48" s="7"/>
      <x:c r="W48" s="7"/>
    </x:row>
    <x:row r="49" ht="23" customHeight="1">
      <x:c r="A49" s="1" t="n">
        <x:v>8</x:v>
      </x:c>
      <x:c r="B49" s="1" t="n">
        <x:v>0.8</x:v>
      </x:c>
      <x:c r="C49" s="16" t="n">
        <x:f>B49/AVERAGE($B$42:$B$53)</x:f>
        <x:v>0.8135593220338982</x:v>
      </x:c>
      <x:c r="D49" s="16" t="n">
        <x:v>1</x:v>
      </x:c>
      <x:c r="E49" s="7"/>
      <x:c r="F49" s="7"/>
      <x:c r="G49" s="7"/>
      <x:c r="H49" s="7"/>
      <x:c r="I49" s="7"/>
      <x:c r="J49" s="7"/>
      <x:c r="K49" s="7"/>
      <x:c r="L49" s="7"/>
      <x:c r="M49" s="7"/>
      <x:c r="N49" s="7"/>
      <x:c r="O49" s="7"/>
      <x:c r="P49" s="7"/>
      <x:c r="Q49" s="7"/>
      <x:c r="R49" s="7"/>
      <x:c r="S49" s="7"/>
      <x:c r="T49" s="7"/>
      <x:c r="U49" s="7"/>
      <x:c r="V49" s="7"/>
      <x:c r="W49" s="7"/>
    </x:row>
    <x:row r="50" ht="23" customHeight="1">
      <x:c r="A50" s="1" t="n">
        <x:v>9</x:v>
      </x:c>
      <x:c r="B50" s="1" t="n">
        <x:v>1.05</x:v>
      </x:c>
      <x:c r="C50" s="16" t="n">
        <x:f>B50/AVERAGE($B$42:$B$53)</x:f>
        <x:v>1.0677966101694916</x:v>
      </x:c>
      <x:c r="D50" s="16" t="n">
        <x:v>1</x:v>
      </x:c>
      <x:c r="E50" s="7"/>
      <x:c r="F50" s="7"/>
      <x:c r="G50" s="7"/>
      <x:c r="H50" s="7"/>
      <x:c r="I50" s="7"/>
      <x:c r="J50" s="7"/>
      <x:c r="K50" s="7"/>
      <x:c r="L50" s="7"/>
      <x:c r="M50" s="7"/>
      <x:c r="N50" s="7"/>
      <x:c r="O50" s="7"/>
      <x:c r="P50" s="7"/>
      <x:c r="Q50" s="7"/>
      <x:c r="R50" s="7"/>
      <x:c r="S50" s="7"/>
      <x:c r="T50" s="7"/>
      <x:c r="U50" s="7"/>
      <x:c r="V50" s="7"/>
      <x:c r="W50" s="7"/>
    </x:row>
    <x:row r="51" ht="23" customHeight="1">
      <x:c r="A51" s="1" t="n">
        <x:v>10</x:v>
      </x:c>
      <x:c r="B51" s="1" t="n">
        <x:v>1.15</x:v>
      </x:c>
      <x:c r="C51" s="16" t="n">
        <x:f>B51/AVERAGE($B$42:$B$53)</x:f>
        <x:v>1.1694915254237286</x:v>
      </x:c>
      <x:c r="D51" s="16" t="n">
        <x:v>1</x:v>
      </x:c>
      <x:c r="E51" s="7"/>
      <x:c r="F51" s="7"/>
      <x:c r="G51" s="7"/>
      <x:c r="H51" s="7"/>
      <x:c r="I51" s="7"/>
      <x:c r="J51" s="7"/>
      <x:c r="K51" s="7"/>
      <x:c r="L51" s="7"/>
      <x:c r="M51" s="7"/>
      <x:c r="N51" s="7"/>
      <x:c r="O51" s="7"/>
      <x:c r="P51" s="7"/>
      <x:c r="Q51" s="7"/>
      <x:c r="R51" s="7"/>
      <x:c r="S51" s="7"/>
      <x:c r="T51" s="7"/>
      <x:c r="U51" s="7"/>
      <x:c r="V51" s="7"/>
      <x:c r="W51" s="7"/>
    </x:row>
    <x:row r="52" ht="23" customHeight="1">
      <x:c r="A52" s="1" t="n">
        <x:v>11</x:v>
      </x:c>
      <x:c r="B52" s="1" t="n">
        <x:v>1.2</x:v>
      </x:c>
      <x:c r="C52" s="16" t="n">
        <x:f>B52/AVERAGE($B$42:$B$53)</x:f>
        <x:v>1.2203389830508473</x:v>
      </x:c>
      <x:c r="D52" s="16" t="n">
        <x:v>1</x:v>
      </x:c>
      <x:c r="E52" s="7"/>
      <x:c r="F52" s="7"/>
      <x:c r="G52" s="7"/>
      <x:c r="H52" s="7"/>
      <x:c r="I52" s="7"/>
      <x:c r="J52" s="7"/>
      <x:c r="K52" s="7"/>
      <x:c r="L52" s="7"/>
      <x:c r="M52" s="7"/>
      <x:c r="N52" s="7"/>
      <x:c r="O52" s="7"/>
      <x:c r="P52" s="7"/>
      <x:c r="Q52" s="7"/>
      <x:c r="R52" s="7"/>
      <x:c r="S52" s="7"/>
      <x:c r="T52" s="7"/>
      <x:c r="U52" s="7"/>
      <x:c r="V52" s="7"/>
      <x:c r="W52" s="7"/>
    </x:row>
    <x:row r="53" ht="23" customHeight="1">
      <x:c r="A53" s="1" t="n">
        <x:v>12</x:v>
      </x:c>
      <x:c r="B53" s="1" t="n">
        <x:v>1.25</x:v>
      </x:c>
      <x:c r="C53" s="16" t="n">
        <x:f>B53/AVERAGE($B$42:$B$53)</x:f>
        <x:v>1.271186440677966</x:v>
      </x:c>
      <x:c r="D53" s="16" t="n">
        <x:v>1</x:v>
      </x:c>
      <x:c r="E53" s="7"/>
      <x:c r="F53" s="7"/>
      <x:c r="G53" s="7"/>
      <x:c r="H53" s="7"/>
      <x:c r="I53" s="7"/>
      <x:c r="J53" s="7"/>
      <x:c r="K53" s="7"/>
      <x:c r="L53" s="7"/>
      <x:c r="M53" s="7"/>
      <x:c r="N53" s="7"/>
      <x:c r="O53" s="7"/>
      <x:c r="P53" s="7"/>
      <x:c r="Q53" s="7"/>
      <x:c r="R53" s="7"/>
      <x:c r="S53" s="7"/>
      <x:c r="T53" s="7"/>
      <x:c r="U53" s="7"/>
      <x:c r="V53" s="7"/>
      <x:c r="W53" s="7"/>
    </x:row>
    <x:row r="54" ht="23" customHeight="1">
      <x:c r="A54" s="1"/>
      <x:c r="B54" s="1"/>
      <x:c r="C54" s="7"/>
      <x:c r="D54" s="7"/>
      <x:c r="E54" s="7"/>
      <x:c r="F54" s="7"/>
      <x:c r="G54" s="7"/>
      <x:c r="H54" s="7"/>
      <x:c r="I54" s="7"/>
      <x:c r="J54" s="7"/>
      <x:c r="K54" s="7"/>
      <x:c r="L54" s="7"/>
      <x:c r="M54" s="7"/>
      <x:c r="N54" s="7"/>
      <x:c r="O54" s="7"/>
      <x:c r="P54" s="7"/>
      <x:c r="Q54" s="7"/>
      <x:c r="R54" s="7"/>
      <x:c r="S54" s="7"/>
      <x:c r="T54" s="7"/>
      <x:c r="U54" s="7"/>
      <x:c r="V54" s="7"/>
      <x:c r="W54" s="7"/>
    </x:row>
    <x:row r="55" ht="23" customHeight="1">
      <x:c r="A55" s="1"/>
      <x:c r="B55" s="1"/>
      <x:c r="C55" s="7"/>
      <x:c r="D55" s="7"/>
      <x:c r="E55" s="7"/>
      <x:c r="F55" s="7"/>
      <x:c r="G55" s="7"/>
      <x:c r="H55" s="7"/>
      <x:c r="I55" s="7"/>
      <x:c r="J55" s="7"/>
      <x:c r="K55" s="7"/>
      <x:c r="L55" s="7"/>
      <x:c r="M55" s="7"/>
      <x:c r="N55" s="7"/>
      <x:c r="O55" s="7"/>
      <x:c r="P55" s="7"/>
      <x:c r="Q55" s="7"/>
      <x:c r="R55" s="7"/>
      <x:c r="S55" s="7"/>
      <x:c r="T55" s="7"/>
      <x:c r="U55" s="7"/>
      <x:c r="V55" s="7"/>
      <x:c r="W55" s="7"/>
    </x:row>
    <x:row r="56" ht="23" customHeight="1">
      <x:c r="A56" s="1" t="str">
        <x:v>Ограничения</x:v>
      </x:c>
      <x:c r="B56" s="1"/>
      <x:c r="C56" s="7"/>
      <x:c r="D56" s="7"/>
      <x:c r="E56" s="7"/>
      <x:c r="F56" s="7"/>
      <x:c r="G56" s="7"/>
      <x:c r="H56" s="7"/>
      <x:c r="I56" s="7"/>
      <x:c r="J56" s="7"/>
      <x:c r="K56" s="7"/>
      <x:c r="L56" s="7"/>
      <x:c r="M56" s="7"/>
      <x:c r="N56" s="7"/>
      <x:c r="O56" s="7"/>
      <x:c r="P56" s="7"/>
      <x:c r="Q56" s="7"/>
      <x:c r="R56" s="7"/>
      <x:c r="S56" s="7"/>
      <x:c r="T56" s="7"/>
      <x:c r="U56" s="7"/>
      <x:c r="V56" s="7"/>
      <x:c r="W56" s="7"/>
    </x:row>
    <x:row r="57" ht="23" customHeight="1">
      <x:c r="A57" s="1" t="str">
        <x:v>М1 условно январь. Для другой даты открытия перенесите сезонность, сохранив средний индекс 1.</x:v>
      </x:c>
      <x:c r="B57" s="1"/>
      <x:c r="C57" s="7"/>
      <x:c r="D57" s="7"/>
      <x:c r="E57" s="7"/>
      <x:c r="F57" s="7"/>
      <x:c r="G57" s="7"/>
      <x:c r="H57" s="7"/>
      <x:c r="I57" s="7"/>
      <x:c r="J57" s="7"/>
      <x:c r="K57" s="7"/>
      <x:c r="L57" s="7"/>
      <x:c r="M57" s="7"/>
      <x:c r="N57" s="7"/>
      <x:c r="O57" s="7"/>
      <x:c r="P57" s="7"/>
      <x:c r="Q57" s="7"/>
      <x:c r="R57" s="7"/>
      <x:c r="S57" s="7"/>
      <x:c r="T57" s="7"/>
      <x:c r="U57" s="7"/>
      <x:c r="V57" s="7"/>
      <x:c r="W57" s="7"/>
    </x:row>
    <x:row r="58" ht="23" customHeight="1">
      <x:c r="A58" s="1" t="str">
        <x:v>Налоги — консервативный резерв для сравнения; налоговый режим проверяется для юридического лица и года запуска.</x:v>
      </x:c>
      <x:c r="B58" s="1"/>
      <x:c r="C58" s="7"/>
      <x:c r="D58" s="7"/>
      <x:c r="E58" s="7"/>
      <x:c r="F58" s="7"/>
      <x:c r="G58" s="7"/>
      <x:c r="H58" s="7"/>
      <x:c r="I58" s="7"/>
      <x:c r="J58" s="7"/>
      <x:c r="K58" s="7"/>
      <x:c r="L58" s="7"/>
      <x:c r="M58" s="7"/>
      <x:c r="N58" s="7"/>
      <x:c r="O58" s="7"/>
      <x:c r="P58" s="7"/>
      <x:c r="Q58" s="7"/>
      <x:c r="R58" s="7"/>
      <x:c r="S58" s="7"/>
      <x:c r="T58" s="7"/>
      <x:c r="U58" s="7"/>
      <x:c r="V58" s="7"/>
      <x:c r="W58" s="7"/>
    </x:row>
    <x:row r="59" ht="23" customHeight="1">
      <x:c r="A59" s="1" t="str">
        <x:v>Зарплаты — бюджетные ориентиры для города 300 тыс. жителей, не исследование рынка вакансий.</x:v>
      </x:c>
      <x:c r="B59" s="1"/>
      <x:c r="C59" s="7"/>
      <x:c r="D59" s="7"/>
      <x:c r="E59" s="7"/>
      <x:c r="F59" s="7"/>
      <x:c r="G59" s="7"/>
      <x:c r="H59" s="7"/>
      <x:c r="I59" s="7"/>
      <x:c r="J59" s="7"/>
      <x:c r="K59" s="7"/>
      <x:c r="L59" s="7"/>
      <x:c r="M59" s="7"/>
      <x:c r="N59" s="7"/>
      <x:c r="O59" s="7"/>
      <x:c r="P59" s="7"/>
      <x:c r="Q59" s="7"/>
      <x:c r="R59" s="7"/>
      <x:c r="S59" s="7"/>
      <x:c r="T59" s="7"/>
      <x:c r="U59" s="7"/>
      <x:c r="V59" s="7"/>
      <x:c r="W59" s="7"/>
    </x:row>
    <x:row r="60" ht="23" customHeight="1">
      <x:c r="A60" s="1" t="str">
        <x:v>Все продажи, аренда, ставки и сроки нуждаются в локальной проверке до инвестирования.</x:v>
      </x:c>
      <x:c r="B60" s="1"/>
      <x:c r="C60" s="7"/>
      <x:c r="D60" s="7"/>
      <x:c r="E60" s="7"/>
      <x:c r="F60" s="7"/>
      <x:c r="G60" s="7"/>
      <x:c r="H60" s="7"/>
      <x:c r="I60" s="7"/>
      <x:c r="J60" s="7"/>
      <x:c r="K60" s="7"/>
      <x:c r="L60" s="7"/>
      <x:c r="M60" s="7"/>
      <x:c r="N60" s="7"/>
      <x:c r="O60" s="7"/>
      <x:c r="P60" s="7"/>
      <x:c r="Q60" s="7"/>
      <x:c r="R60" s="7"/>
      <x:c r="S60" s="7"/>
      <x:c r="T60" s="7"/>
      <x:c r="U60" s="7"/>
      <x:c r="V60" s="7"/>
      <x:c r="W60" s="7"/>
    </x:row>
    <x:row r="61" ht="23" customHeight="1">
      <x:c r="A61" s="1" t="str">
        <x:v>Сценарий 4 решает обратную задачу окупаемости; требуемый спрос не подтвержден рынком.</x:v>
      </x:c>
      <x:c r="B61" s="1"/>
      <x:c r="C61" s="7"/>
      <x:c r="D61" s="7"/>
      <x:c r="E61" s="7"/>
      <x:c r="F61" s="7"/>
      <x:c r="G61" s="7"/>
      <x:c r="H61" s="7"/>
      <x:c r="I61" s="7"/>
      <x:c r="J61" s="7"/>
      <x:c r="K61" s="7"/>
      <x:c r="L61" s="7"/>
      <x:c r="M61" s="7"/>
      <x:c r="N61" s="7"/>
      <x:c r="O61" s="7"/>
      <x:c r="P61" s="7"/>
      <x:c r="Q61" s="7"/>
      <x:c r="R61" s="7"/>
      <x:c r="S61" s="7"/>
      <x:c r="T61" s="7"/>
      <x:c r="U61" s="7"/>
      <x:c r="V61" s="7"/>
      <x:c r="W61" s="7"/>
    </x:row>
    <x:row r="62" ht="23" customHeight="1">
      <x:c r="A62" s="1" t="str">
        <x:v>100 м²: целевой сценарий требует сеансов в среднем 90 минут и бронирования по времени.</x:v>
      </x:c>
      <x:c r="B62" s="1"/>
      <x:c r="C62" s="7"/>
      <x:c r="D62" s="7"/>
      <x:c r="E62" s="7"/>
      <x:c r="F62" s="7"/>
      <x:c r="G62" s="7"/>
      <x:c r="H62" s="7"/>
      <x:c r="I62" s="7"/>
      <x:c r="J62" s="7"/>
      <x:c r="K62" s="7"/>
      <x:c r="L62" s="7"/>
      <x:c r="M62" s="7"/>
      <x:c r="N62" s="7"/>
      <x:c r="O62" s="7"/>
      <x:c r="P62" s="7"/>
      <x:c r="Q62" s="7"/>
      <x:c r="R62" s="7"/>
      <x:c r="S62" s="7"/>
      <x:c r="T62" s="7"/>
      <x:c r="U62" s="7"/>
      <x:c r="V62" s="7"/>
      <x:c r="W62" s="7"/>
    </x:row>
    <x:row r="63" ht="23" customHeight="1">
      <x:c r="A63" s="1"/>
      <x:c r="B63" s="1"/>
      <x:c r="C63" s="7"/>
      <x:c r="D63" s="7"/>
      <x:c r="E63" s="7"/>
      <x:c r="F63" s="7"/>
      <x:c r="G63" s="7"/>
      <x:c r="H63" s="7"/>
      <x:c r="I63" s="7"/>
      <x:c r="J63" s="7"/>
      <x:c r="K63" s="7"/>
      <x:c r="L63" s="7"/>
      <x:c r="M63" s="7"/>
      <x:c r="N63" s="7"/>
      <x:c r="O63" s="7"/>
      <x:c r="P63" s="7"/>
      <x:c r="Q63" s="7"/>
      <x:c r="R63" s="7"/>
      <x:c r="S63" s="7"/>
      <x:c r="T63" s="7"/>
      <x:c r="U63" s="7"/>
      <x:c r="V63" s="7"/>
      <x:c r="W63" s="7"/>
    </x:row>
    <x:row r="64" ht="23" customHeight="1">
      <x:c r="A64" s="1"/>
      <x:c r="B64" s="1"/>
      <x:c r="C64" s="7"/>
      <x:c r="D64" s="7"/>
      <x:c r="E64" s="7"/>
      <x:c r="F64" s="7"/>
      <x:c r="G64" s="7"/>
      <x:c r="H64" s="7"/>
      <x:c r="I64" s="7"/>
      <x:c r="J64" s="7"/>
      <x:c r="K64" s="7"/>
      <x:c r="L64" s="7"/>
      <x:c r="M64" s="7"/>
      <x:c r="N64" s="7"/>
      <x:c r="O64" s="7"/>
      <x:c r="P64" s="7"/>
      <x:c r="Q64" s="7"/>
      <x:c r="R64" s="7"/>
      <x:c r="S64" s="7"/>
      <x:c r="T64" s="7"/>
      <x:c r="U64" s="7"/>
      <x:c r="V64" s="7"/>
      <x:c r="W64" s="7"/>
    </x:row>
    <x:row r="65" ht="23" customHeight="1">
      <x:c r="A65" s="1"/>
      <x:c r="B65" s="1"/>
      <x:c r="C65" s="7"/>
      <x:c r="D65" s="7"/>
      <x:c r="E65" s="7"/>
      <x:c r="F65" s="7"/>
      <x:c r="G65" s="7"/>
      <x:c r="H65" s="7"/>
      <x:c r="I65" s="7"/>
      <x:c r="J65" s="7"/>
      <x:c r="K65" s="7"/>
      <x:c r="L65" s="7"/>
      <x:c r="M65" s="7"/>
      <x:c r="N65" s="7"/>
      <x:c r="O65" s="7"/>
      <x:c r="P65" s="7"/>
      <x:c r="Q65" s="7"/>
      <x:c r="R65" s="7"/>
      <x:c r="S65" s="7"/>
      <x:c r="T65" s="7"/>
      <x:c r="U65" s="7"/>
      <x:c r="V65" s="7"/>
      <x:c r="W65" s="7"/>
    </x:row>
    <x:row r="66" ht="23" customHeight="1">
      <x:c r="A66" s="1"/>
      <x:c r="B66" s="1"/>
      <x:c r="C66" s="7"/>
      <x:c r="D66" s="7"/>
      <x:c r="E66" s="7"/>
      <x:c r="F66" s="7"/>
      <x:c r="G66" s="7"/>
      <x:c r="H66" s="7"/>
      <x:c r="I66" s="7"/>
      <x:c r="J66" s="7"/>
      <x:c r="K66" s="7"/>
      <x:c r="L66" s="7"/>
      <x:c r="M66" s="7"/>
      <x:c r="N66" s="7"/>
      <x:c r="O66" s="7"/>
      <x:c r="P66" s="7"/>
      <x:c r="Q66" s="7"/>
      <x:c r="R66" s="7"/>
      <x:c r="S66" s="7"/>
      <x:c r="T66" s="7"/>
      <x:c r="U66" s="7"/>
      <x:c r="V66" s="7"/>
      <x:c r="W66" s="7"/>
    </x:row>
    <x:row r="67" ht="23" customHeight="1">
      <x:c r="A67" s="1"/>
      <x:c r="B67" s="1"/>
      <x:c r="C67" s="7"/>
      <x:c r="D67" s="7"/>
      <x:c r="E67" s="7"/>
      <x:c r="F67" s="7"/>
      <x:c r="G67" s="7"/>
      <x:c r="H67" s="7"/>
      <x:c r="I67" s="7"/>
      <x:c r="J67" s="7"/>
      <x:c r="K67" s="7"/>
      <x:c r="L67" s="7"/>
      <x:c r="M67" s="7"/>
      <x:c r="N67" s="7"/>
      <x:c r="O67" s="7"/>
      <x:c r="P67" s="7"/>
      <x:c r="Q67" s="7"/>
      <x:c r="R67" s="7"/>
      <x:c r="S67" s="7"/>
      <x:c r="T67" s="7"/>
      <x:c r="U67" s="7"/>
      <x:c r="V67" s="7"/>
      <x:c r="W67" s="7"/>
    </x:row>
    <x:row r="68" ht="23" customHeight="1">
      <x:c r="A68" s="1"/>
      <x:c r="B68" s="1"/>
      <x:c r="C68" s="7"/>
      <x:c r="D68" s="7"/>
      <x:c r="E68" s="7"/>
      <x:c r="F68" s="7"/>
      <x:c r="G68" s="7"/>
      <x:c r="H68" s="7"/>
      <x:c r="I68" s="7"/>
      <x:c r="J68" s="7"/>
      <x:c r="K68" s="7"/>
      <x:c r="L68" s="7"/>
      <x:c r="M68" s="7"/>
      <x:c r="N68" s="7"/>
      <x:c r="O68" s="7"/>
      <x:c r="P68" s="7"/>
      <x:c r="Q68" s="7"/>
      <x:c r="R68" s="7"/>
      <x:c r="S68" s="7"/>
      <x:c r="T68" s="7"/>
      <x:c r="U68" s="7"/>
      <x:c r="V68" s="7"/>
      <x:c r="W68" s="7"/>
    </x:row>
    <x:row r="69" ht="23" customHeight="1">
      <x:c r="A69" s="1"/>
      <x:c r="B69" s="1"/>
      <x:c r="C69" s="7"/>
      <x:c r="D69" s="7"/>
      <x:c r="E69" s="7"/>
      <x:c r="F69" s="7"/>
      <x:c r="G69" s="7"/>
      <x:c r="H69" s="7"/>
      <x:c r="I69" s="7"/>
      <x:c r="J69" s="7"/>
      <x:c r="K69" s="7"/>
      <x:c r="L69" s="7"/>
      <x:c r="M69" s="7"/>
      <x:c r="N69" s="7"/>
      <x:c r="O69" s="7"/>
      <x:c r="P69" s="7"/>
      <x:c r="Q69" s="7"/>
      <x:c r="R69" s="7"/>
      <x:c r="S69" s="7"/>
      <x:c r="T69" s="7"/>
      <x:c r="U69" s="7"/>
      <x:c r="V69" s="7"/>
      <x:c r="W69" s="7"/>
    </x:row>
    <x:row r="70" ht="23" customHeight="1">
      <x:c r="A70" s="1"/>
      <x:c r="B70" s="1"/>
      <x:c r="C70" s="7"/>
      <x:c r="D70" s="7"/>
      <x:c r="E70" s="7"/>
      <x:c r="F70" s="7"/>
      <x:c r="G70" s="7"/>
      <x:c r="H70" s="7"/>
      <x:c r="I70" s="7"/>
      <x:c r="J70" s="7"/>
      <x:c r="K70" s="7"/>
      <x:c r="L70" s="7"/>
      <x:c r="M70" s="7"/>
      <x:c r="N70" s="7"/>
      <x:c r="O70" s="7"/>
      <x:c r="P70" s="7"/>
      <x:c r="Q70" s="7"/>
      <x:c r="R70" s="7"/>
      <x:c r="S70" s="7"/>
      <x:c r="T70" s="7"/>
      <x:c r="U70" s="7"/>
      <x:c r="V70" s="7"/>
      <x:c r="W70" s="7"/>
    </x:row>
    <x:row r="71" ht="23" customHeight="1">
      <x:c r="A71" s="1"/>
      <x:c r="B71" s="1"/>
      <x:c r="C71" s="7"/>
      <x:c r="D71" s="7"/>
      <x:c r="E71" s="7"/>
      <x:c r="F71" s="7"/>
      <x:c r="G71" s="7"/>
      <x:c r="H71" s="7"/>
      <x:c r="I71" s="7"/>
      <x:c r="J71" s="7"/>
      <x:c r="K71" s="7"/>
      <x:c r="L71" s="7"/>
      <x:c r="M71" s="7"/>
      <x:c r="N71" s="7"/>
      <x:c r="O71" s="7"/>
      <x:c r="P71" s="7"/>
      <x:c r="Q71" s="7"/>
      <x:c r="R71" s="7"/>
      <x:c r="S71" s="7"/>
      <x:c r="T71" s="7"/>
      <x:c r="U71" s="7"/>
      <x:c r="V71" s="7"/>
      <x:c r="W71" s="7"/>
    </x:row>
    <x:row r="72" ht="23" customHeight="1">
      <x:c r="A72" s="1"/>
      <x:c r="B72" s="1"/>
      <x:c r="C72" s="7"/>
      <x:c r="D72" s="7"/>
      <x:c r="E72" s="7"/>
      <x:c r="F72" s="7"/>
      <x:c r="G72" s="7"/>
      <x:c r="H72" s="7"/>
      <x:c r="I72" s="7"/>
      <x:c r="J72" s="7"/>
      <x:c r="K72" s="7"/>
      <x:c r="L72" s="7"/>
      <x:c r="M72" s="7"/>
      <x:c r="N72" s="7"/>
      <x:c r="O72" s="7"/>
      <x:c r="P72" s="7"/>
      <x:c r="Q72" s="7"/>
      <x:c r="R72" s="7"/>
      <x:c r="S72" s="7"/>
      <x:c r="T72" s="7"/>
      <x:c r="U72" s="7"/>
      <x:c r="V72" s="7"/>
      <x:c r="W72" s="7"/>
    </x:row>
    <x:row r="73" ht="23" customHeight="1">
      <x:c r="A73" s="1"/>
      <x:c r="B73" s="1"/>
      <x:c r="C73" s="7"/>
      <x:c r="D73" s="7"/>
      <x:c r="E73" s="7"/>
      <x:c r="F73" s="7"/>
      <x:c r="G73" s="7"/>
      <x:c r="H73" s="7"/>
      <x:c r="I73" s="7"/>
      <x:c r="J73" s="7"/>
      <x:c r="K73" s="7"/>
      <x:c r="L73" s="7"/>
      <x:c r="M73" s="7"/>
      <x:c r="N73" s="7"/>
      <x:c r="O73" s="7"/>
      <x:c r="P73" s="7"/>
      <x:c r="Q73" s="7"/>
      <x:c r="R73" s="7"/>
      <x:c r="S73" s="7"/>
      <x:c r="T73" s="7"/>
      <x:c r="U73" s="7"/>
      <x:c r="V73" s="7"/>
      <x:c r="W73" s="7"/>
    </x:row>
    <x:row r="74" ht="23" customHeight="1">
      <x:c r="A74" s="1"/>
      <x:c r="B74" s="1"/>
      <x:c r="C74" s="7"/>
      <x:c r="D74" s="7"/>
      <x:c r="E74" s="7"/>
      <x:c r="F74" s="7"/>
      <x:c r="G74" s="7"/>
      <x:c r="H74" s="7"/>
      <x:c r="I74" s="7"/>
      <x:c r="J74" s="7"/>
      <x:c r="K74" s="7"/>
      <x:c r="L74" s="7"/>
      <x:c r="M74" s="7"/>
      <x:c r="N74" s="7"/>
      <x:c r="O74" s="7"/>
      <x:c r="P74" s="7"/>
      <x:c r="Q74" s="7"/>
      <x:c r="R74" s="7"/>
      <x:c r="S74" s="7"/>
      <x:c r="T74" s="7"/>
      <x:c r="U74" s="7"/>
      <x:c r="V74" s="7"/>
      <x:c r="W74" s="7"/>
    </x:row>
    <x:row r="75" ht="23" customHeight="1">
      <x:c r="A75" s="1"/>
      <x:c r="B75" s="1"/>
      <x:c r="C75" s="7"/>
      <x:c r="D75" s="7"/>
      <x:c r="E75" s="7"/>
      <x:c r="F75" s="7"/>
      <x:c r="G75" s="7"/>
      <x:c r="H75" s="7"/>
      <x:c r="I75" s="7"/>
      <x:c r="J75" s="7"/>
      <x:c r="K75" s="7"/>
      <x:c r="L75" s="7"/>
      <x:c r="M75" s="7"/>
      <x:c r="N75" s="7"/>
      <x:c r="O75" s="7"/>
      <x:c r="P75" s="7"/>
      <x:c r="Q75" s="7"/>
      <x:c r="R75" s="7"/>
      <x:c r="S75" s="7"/>
      <x:c r="T75" s="7"/>
      <x:c r="U75" s="7"/>
      <x:c r="V75" s="7"/>
      <x:c r="W75" s="7"/>
    </x:row>
    <x:row r="76" ht="23" customHeight="1">
      <x:c r="A76" s="1"/>
      <x:c r="B76" s="1"/>
      <x:c r="C76" s="7"/>
      <x:c r="D76" s="7"/>
      <x:c r="E76" s="7"/>
      <x:c r="F76" s="7"/>
      <x:c r="G76" s="7"/>
      <x:c r="H76" s="7"/>
      <x:c r="I76" s="7"/>
      <x:c r="J76" s="7"/>
      <x:c r="K76" s="7"/>
      <x:c r="L76" s="7"/>
      <x:c r="M76" s="7"/>
      <x:c r="N76" s="7"/>
      <x:c r="O76" s="7"/>
      <x:c r="P76" s="7"/>
      <x:c r="Q76" s="7"/>
      <x:c r="R76" s="7"/>
      <x:c r="S76" s="7"/>
      <x:c r="T76" s="7"/>
      <x:c r="U76" s="7"/>
      <x:c r="V76" s="7"/>
      <x:c r="W76" s="7"/>
    </x:row>
    <x:row r="77" ht="23" customHeight="1">
      <x:c r="A77" s="1"/>
      <x:c r="B77" s="1"/>
      <x:c r="C77" s="7"/>
      <x:c r="D77" s="7"/>
      <x:c r="E77" s="7"/>
      <x:c r="F77" s="7"/>
      <x:c r="G77" s="7"/>
      <x:c r="H77" s="7"/>
      <x:c r="I77" s="7"/>
      <x:c r="J77" s="7"/>
      <x:c r="K77" s="7"/>
      <x:c r="L77" s="7"/>
      <x:c r="M77" s="7"/>
      <x:c r="N77" s="7"/>
      <x:c r="O77" s="7"/>
      <x:c r="P77" s="7"/>
      <x:c r="Q77" s="7"/>
      <x:c r="R77" s="7"/>
      <x:c r="S77" s="7"/>
      <x:c r="T77" s="7"/>
      <x:c r="U77" s="7"/>
      <x:c r="V77" s="7"/>
      <x:c r="W77" s="7"/>
    </x:row>
    <x:row r="78" ht="23" customHeight="1">
      <x:c r="A78" s="1"/>
      <x:c r="B78" s="1"/>
      <x:c r="C78" s="7"/>
      <x:c r="D78" s="7"/>
      <x:c r="E78" s="7"/>
      <x:c r="F78" s="7"/>
      <x:c r="G78" s="7"/>
      <x:c r="H78" s="7"/>
      <x:c r="I78" s="7"/>
      <x:c r="J78" s="7"/>
      <x:c r="K78" s="7"/>
      <x:c r="L78" s="7"/>
      <x:c r="M78" s="7"/>
      <x:c r="N78" s="7"/>
      <x:c r="O78" s="7"/>
      <x:c r="P78" s="7"/>
      <x:c r="Q78" s="7"/>
      <x:c r="R78" s="7"/>
      <x:c r="S78" s="7"/>
      <x:c r="T78" s="7"/>
      <x:c r="U78" s="7"/>
      <x:c r="V78" s="7"/>
      <x:c r="W78" s="7"/>
    </x:row>
    <x:row r="79" ht="23" customHeight="1">
      <x:c r="A79" s="1"/>
      <x:c r="B79" s="1"/>
      <x:c r="C79" s="7"/>
      <x:c r="D79" s="7"/>
      <x:c r="E79" s="7"/>
      <x:c r="F79" s="7"/>
      <x:c r="G79" s="7"/>
      <x:c r="H79" s="7"/>
      <x:c r="I79" s="7"/>
      <x:c r="J79" s="7"/>
      <x:c r="K79" s="7"/>
      <x:c r="L79" s="7"/>
      <x:c r="M79" s="7"/>
      <x:c r="N79" s="7"/>
      <x:c r="O79" s="7"/>
      <x:c r="P79" s="7"/>
      <x:c r="Q79" s="7"/>
      <x:c r="R79" s="7"/>
      <x:c r="S79" s="7"/>
      <x:c r="T79" s="7"/>
      <x:c r="U79" s="7"/>
      <x:c r="V79" s="7"/>
      <x:c r="W79" s="7"/>
    </x:row>
    <x:row r="80" ht="23" customHeight="1">
      <x:c r="A80" s="1"/>
      <x:c r="B80" s="1"/>
      <x:c r="C80" s="7"/>
      <x:c r="D80" s="7"/>
      <x:c r="E80" s="7"/>
      <x:c r="F80" s="7"/>
      <x:c r="G80" s="7"/>
      <x:c r="H80" s="7"/>
      <x:c r="I80" s="7"/>
      <x:c r="J80" s="7"/>
      <x:c r="K80" s="7"/>
      <x:c r="L80" s="7"/>
      <x:c r="M80" s="7"/>
      <x:c r="N80" s="7"/>
      <x:c r="O80" s="7"/>
      <x:c r="P80" s="7"/>
      <x:c r="Q80" s="7"/>
      <x:c r="R80" s="7"/>
      <x:c r="S80" s="7"/>
      <x:c r="T80" s="7"/>
      <x:c r="U80" s="7"/>
      <x:c r="V80" s="7"/>
      <x:c r="W80" s="7"/>
    </x:row>
    <x:row r="81" ht="23" customHeight="1">
      <x:c r="A81" s="1"/>
      <x:c r="B81" s="1"/>
      <x:c r="C81" s="7"/>
      <x:c r="D81" s="7"/>
      <x:c r="E81" s="7"/>
      <x:c r="F81" s="7"/>
      <x:c r="G81" s="7"/>
      <x:c r="H81" s="7"/>
      <x:c r="I81" s="7"/>
      <x:c r="J81" s="7"/>
      <x:c r="K81" s="7"/>
      <x:c r="L81" s="7"/>
      <x:c r="M81" s="7"/>
      <x:c r="N81" s="7"/>
      <x:c r="O81" s="7"/>
      <x:c r="P81" s="7"/>
      <x:c r="Q81" s="7"/>
      <x:c r="R81" s="7"/>
      <x:c r="S81" s="7"/>
      <x:c r="T81" s="7"/>
      <x:c r="U81" s="7"/>
      <x:c r="V81" s="7"/>
      <x:c r="W81" s="7"/>
    </x:row>
    <x:row r="82" ht="23" customHeight="1">
      <x:c r="A82" s="1"/>
      <x:c r="B82" s="1"/>
      <x:c r="C82" s="7"/>
      <x:c r="D82" s="7"/>
      <x:c r="E82" s="7"/>
      <x:c r="F82" s="7"/>
      <x:c r="G82" s="7"/>
      <x:c r="H82" s="7"/>
      <x:c r="I82" s="7"/>
      <x:c r="J82" s="7"/>
      <x:c r="K82" s="7"/>
      <x:c r="L82" s="7"/>
      <x:c r="M82" s="7"/>
      <x:c r="N82" s="7"/>
      <x:c r="O82" s="7"/>
      <x:c r="P82" s="7"/>
      <x:c r="Q82" s="7"/>
      <x:c r="R82" s="7"/>
      <x:c r="S82" s="7"/>
      <x:c r="T82" s="7"/>
      <x:c r="U82" s="7"/>
      <x:c r="V82" s="7"/>
      <x:c r="W82" s="7"/>
    </x:row>
    <x:row r="83" ht="23" customHeight="1">
      <x:c r="A83" s="1"/>
      <x:c r="B83" s="1"/>
      <x:c r="C83" s="7"/>
      <x:c r="D83" s="7"/>
      <x:c r="E83" s="7"/>
      <x:c r="F83" s="7"/>
      <x:c r="G83" s="7"/>
      <x:c r="H83" s="7"/>
      <x:c r="I83" s="7"/>
      <x:c r="J83" s="7"/>
      <x:c r="K83" s="7"/>
      <x:c r="L83" s="7"/>
      <x:c r="M83" s="7"/>
      <x:c r="N83" s="7"/>
      <x:c r="O83" s="7"/>
      <x:c r="P83" s="7"/>
      <x:c r="Q83" s="7"/>
      <x:c r="R83" s="7"/>
      <x:c r="S83" s="7"/>
      <x:c r="T83" s="7"/>
      <x:c r="U83" s="7"/>
      <x:c r="V83" s="7"/>
      <x:c r="W83" s="7"/>
    </x:row>
    <x:row r="84" ht="23" customHeight="1">
      <x:c r="A84" s="1"/>
      <x:c r="B84" s="1"/>
      <x:c r="C84" s="7"/>
      <x:c r="D84" s="7"/>
      <x:c r="E84" s="7"/>
      <x:c r="F84" s="7"/>
      <x:c r="G84" s="7"/>
      <x:c r="H84" s="7"/>
      <x:c r="I84" s="7"/>
      <x:c r="J84" s="7"/>
      <x:c r="K84" s="7"/>
      <x:c r="L84" s="7"/>
      <x:c r="M84" s="7"/>
      <x:c r="N84" s="7"/>
      <x:c r="O84" s="7"/>
      <x:c r="P84" s="7"/>
      <x:c r="Q84" s="7"/>
      <x:c r="R84" s="7"/>
      <x:c r="S84" s="7"/>
      <x:c r="T84" s="7"/>
      <x:c r="U84" s="7"/>
      <x:c r="V84" s="7"/>
      <x:c r="W84" s="7"/>
    </x:row>
    <x:row r="85" ht="23" customHeight="1">
      <x:c r="A85" s="1"/>
      <x:c r="B85" s="1"/>
      <x:c r="C85" s="7"/>
      <x:c r="D85" s="7"/>
      <x:c r="E85" s="7"/>
      <x:c r="F85" s="7"/>
      <x:c r="G85" s="7"/>
      <x:c r="H85" s="7"/>
      <x:c r="I85" s="7"/>
      <x:c r="J85" s="7"/>
      <x:c r="K85" s="7"/>
      <x:c r="L85" s="7"/>
      <x:c r="M85" s="7"/>
      <x:c r="N85" s="7"/>
      <x:c r="O85" s="7"/>
      <x:c r="P85" s="7"/>
      <x:c r="Q85" s="7"/>
      <x:c r="R85" s="7"/>
      <x:c r="S85" s="7"/>
      <x:c r="T85" s="7"/>
      <x:c r="U85" s="7"/>
      <x:c r="V85" s="7"/>
      <x:c r="W85" s="7"/>
    </x:row>
    <x:row r="86" ht="23" customHeight="1">
      <x:c r="A86" s="1"/>
      <x:c r="B86" s="1"/>
      <x:c r="C86" s="7"/>
      <x:c r="D86" s="7"/>
      <x:c r="E86" s="7"/>
      <x:c r="F86" s="7"/>
      <x:c r="G86" s="7"/>
      <x:c r="H86" s="7"/>
      <x:c r="I86" s="7"/>
      <x:c r="J86" s="7"/>
      <x:c r="K86" s="7"/>
      <x:c r="L86" s="7"/>
      <x:c r="M86" s="7"/>
      <x:c r="N86" s="7"/>
      <x:c r="O86" s="7"/>
      <x:c r="P86" s="7"/>
      <x:c r="Q86" s="7"/>
      <x:c r="R86" s="7"/>
      <x:c r="S86" s="7"/>
      <x:c r="T86" s="7"/>
      <x:c r="U86" s="7"/>
      <x:c r="V86" s="7"/>
      <x:c r="W86" s="7"/>
    </x:row>
    <x:row r="87" ht="23" customHeight="1">
      <x:c r="A87" s="1"/>
      <x:c r="B87" s="1"/>
      <x:c r="C87" s="7"/>
      <x:c r="D87" s="7"/>
      <x:c r="E87" s="7"/>
      <x:c r="F87" s="7"/>
      <x:c r="G87" s="7"/>
      <x:c r="H87" s="7"/>
      <x:c r="I87" s="7"/>
      <x:c r="J87" s="7"/>
      <x:c r="K87" s="7"/>
      <x:c r="L87" s="7"/>
      <x:c r="M87" s="7"/>
      <x:c r="N87" s="7"/>
      <x:c r="O87" s="7"/>
      <x:c r="P87" s="7"/>
      <x:c r="Q87" s="7"/>
      <x:c r="R87" s="7"/>
      <x:c r="S87" s="7"/>
      <x:c r="T87" s="7"/>
      <x:c r="U87" s="7"/>
      <x:c r="V87" s="7"/>
      <x:c r="W87" s="7"/>
    </x:row>
    <x:row r="88" ht="23" customHeight="1">
      <x:c r="A88" s="1"/>
      <x:c r="B88" s="1"/>
      <x:c r="C88" s="7"/>
      <x:c r="D88" s="7"/>
      <x:c r="E88" s="7"/>
      <x:c r="F88" s="7"/>
      <x:c r="G88" s="7"/>
      <x:c r="H88" s="7"/>
      <x:c r="I88" s="7"/>
      <x:c r="J88" s="7"/>
      <x:c r="K88" s="7"/>
      <x:c r="L88" s="7"/>
      <x:c r="M88" s="7"/>
      <x:c r="N88" s="7"/>
      <x:c r="O88" s="7"/>
      <x:c r="P88" s="7"/>
      <x:c r="Q88" s="7"/>
      <x:c r="R88" s="7"/>
      <x:c r="S88" s="7"/>
      <x:c r="T88" s="7"/>
      <x:c r="U88" s="7"/>
      <x:c r="V88" s="7"/>
      <x:c r="W88" s="7"/>
    </x:row>
    <x:row r="89" ht="23" customHeight="1">
      <x:c r="A89" s="1"/>
      <x:c r="B89" s="1"/>
      <x:c r="C89" s="7"/>
      <x:c r="D89" s="7"/>
      <x:c r="E89" s="7"/>
      <x:c r="F89" s="7"/>
      <x:c r="G89" s="7"/>
      <x:c r="H89" s="7"/>
      <x:c r="I89" s="7"/>
      <x:c r="J89" s="7"/>
      <x:c r="K89" s="7"/>
      <x:c r="L89" s="7"/>
      <x:c r="M89" s="7"/>
      <x:c r="N89" s="7"/>
      <x:c r="O89" s="7"/>
      <x:c r="P89" s="7"/>
      <x:c r="Q89" s="7"/>
      <x:c r="R89" s="7"/>
      <x:c r="S89" s="7"/>
      <x:c r="T89" s="7"/>
      <x:c r="U89" s="7"/>
      <x:c r="V89" s="7"/>
      <x:c r="W89" s="7"/>
    </x:row>
    <x:row r="90" ht="23" customHeight="1">
      <x:c r="A90" s="1"/>
      <x:c r="B90" s="1"/>
      <x:c r="C90" s="7"/>
      <x:c r="D90" s="7"/>
      <x:c r="E90" s="7"/>
      <x:c r="F90" s="7"/>
      <x:c r="G90" s="7"/>
      <x:c r="H90" s="7"/>
      <x:c r="I90" s="7"/>
      <x:c r="J90" s="7"/>
      <x:c r="K90" s="7"/>
      <x:c r="L90" s="7"/>
      <x:c r="M90" s="7"/>
      <x:c r="N90" s="7"/>
      <x:c r="O90" s="7"/>
      <x:c r="P90" s="7"/>
      <x:c r="Q90" s="7"/>
      <x:c r="R90" s="7"/>
      <x:c r="S90" s="7"/>
      <x:c r="T90" s="7"/>
      <x:c r="U90" s="7"/>
      <x:c r="V90" s="7"/>
      <x:c r="W90" s="7"/>
    </x:row>
    <x:row r="91" ht="23" customHeight="1">
      <x:c r="A91" s="1"/>
      <x:c r="B91" s="1"/>
      <x:c r="C91" s="7"/>
      <x:c r="D91" s="7"/>
      <x:c r="E91" s="7"/>
      <x:c r="F91" s="7"/>
      <x:c r="G91" s="7"/>
      <x:c r="H91" s="7"/>
      <x:c r="I91" s="7"/>
      <x:c r="J91" s="7"/>
      <x:c r="K91" s="7"/>
      <x:c r="L91" s="7"/>
      <x:c r="M91" s="7"/>
      <x:c r="N91" s="7"/>
      <x:c r="O91" s="7"/>
      <x:c r="P91" s="7"/>
      <x:c r="Q91" s="7"/>
      <x:c r="R91" s="7"/>
      <x:c r="S91" s="7"/>
      <x:c r="T91" s="7"/>
      <x:c r="U91" s="7"/>
      <x:c r="V91" s="7"/>
      <x:c r="W91" s="7"/>
    </x:row>
    <x:row r="92" ht="23" customHeight="1">
      <x:c r="A92" s="1"/>
      <x:c r="B92" s="1"/>
      <x:c r="C92" s="7"/>
      <x:c r="D92" s="7"/>
      <x:c r="E92" s="7"/>
      <x:c r="F92" s="7"/>
      <x:c r="G92" s="7"/>
      <x:c r="H92" s="7"/>
      <x:c r="I92" s="7"/>
      <x:c r="J92" s="7"/>
      <x:c r="K92" s="7"/>
      <x:c r="L92" s="7"/>
      <x:c r="M92" s="7"/>
      <x:c r="N92" s="7"/>
      <x:c r="O92" s="7"/>
      <x:c r="P92" s="7"/>
      <x:c r="Q92" s="7"/>
      <x:c r="R92" s="7"/>
      <x:c r="S92" s="7"/>
      <x:c r="T92" s="7"/>
      <x:c r="U92" s="7"/>
      <x:c r="V92" s="7"/>
      <x:c r="W92" s="7"/>
    </x:row>
    <x:row r="93" ht="23" customHeight="1">
      <x:c r="A93" s="1"/>
      <x:c r="B93" s="1"/>
      <x:c r="C93" s="7"/>
      <x:c r="D93" s="7"/>
      <x:c r="E93" s="7"/>
      <x:c r="F93" s="7"/>
      <x:c r="G93" s="7"/>
      <x:c r="H93" s="7"/>
      <x:c r="I93" s="7"/>
      <x:c r="J93" s="7"/>
      <x:c r="K93" s="7"/>
      <x:c r="L93" s="7"/>
      <x:c r="M93" s="7"/>
      <x:c r="N93" s="7"/>
      <x:c r="O93" s="7"/>
      <x:c r="P93" s="7"/>
      <x:c r="Q93" s="7"/>
      <x:c r="R93" s="7"/>
      <x:c r="S93" s="7"/>
      <x:c r="T93" s="7"/>
      <x:c r="U93" s="7"/>
      <x:c r="V93" s="7"/>
      <x:c r="W93" s="7"/>
    </x:row>
    <x:row r="94" ht="23" customHeight="1">
      <x:c r="A94" s="1"/>
      <x:c r="B94" s="1"/>
      <x:c r="C94" s="7"/>
      <x:c r="D94" s="7"/>
      <x:c r="E94" s="7"/>
      <x:c r="F94" s="7"/>
      <x:c r="G94" s="7"/>
      <x:c r="H94" s="7"/>
      <x:c r="I94" s="7"/>
      <x:c r="J94" s="7"/>
      <x:c r="K94" s="7"/>
      <x:c r="L94" s="7"/>
      <x:c r="M94" s="7"/>
      <x:c r="N94" s="7"/>
      <x:c r="O94" s="7"/>
      <x:c r="P94" s="7"/>
      <x:c r="Q94" s="7"/>
      <x:c r="R94" s="7"/>
      <x:c r="S94" s="7"/>
      <x:c r="T94" s="7"/>
      <x:c r="U94" s="7"/>
      <x:c r="V94" s="7"/>
      <x:c r="W94" s="7"/>
    </x:row>
    <x:row r="95" ht="23" customHeight="1">
      <x:c r="A95" s="1"/>
      <x:c r="B95" s="1"/>
      <x:c r="C95" s="7"/>
      <x:c r="D95" s="7"/>
      <x:c r="E95" s="7"/>
      <x:c r="F95" s="7"/>
      <x:c r="G95" s="7"/>
      <x:c r="H95" s="7"/>
      <x:c r="I95" s="7"/>
      <x:c r="J95" s="7"/>
      <x:c r="K95" s="7"/>
      <x:c r="L95" s="7"/>
      <x:c r="M95" s="7"/>
      <x:c r="N95" s="7"/>
      <x:c r="O95" s="7"/>
      <x:c r="P95" s="7"/>
      <x:c r="Q95" s="7"/>
      <x:c r="R95" s="7"/>
      <x:c r="S95" s="7"/>
      <x:c r="T95" s="7"/>
      <x:c r="U95" s="7"/>
      <x:c r="V95" s="7"/>
      <x:c r="W95" s="7"/>
    </x:row>
    <x:row r="96" ht="23" customHeight="1">
      <x:c r="A96" s="1"/>
      <x:c r="B96" s="1"/>
      <x:c r="C96" s="7"/>
      <x:c r="D96" s="7"/>
      <x:c r="E96" s="7"/>
      <x:c r="F96" s="7"/>
      <x:c r="G96" s="7"/>
      <x:c r="H96" s="7"/>
      <x:c r="I96" s="7"/>
      <x:c r="J96" s="7"/>
      <x:c r="K96" s="7"/>
      <x:c r="L96" s="7"/>
      <x:c r="M96" s="7"/>
      <x:c r="N96" s="7"/>
      <x:c r="O96" s="7"/>
      <x:c r="P96" s="7"/>
      <x:c r="Q96" s="7"/>
      <x:c r="R96" s="7"/>
      <x:c r="S96" s="7"/>
      <x:c r="T96" s="7"/>
      <x:c r="U96" s="7"/>
      <x:c r="V96" s="7"/>
      <x:c r="W96" s="7"/>
    </x:row>
    <x:row r="97" ht="23" customHeight="1">
      <x:c r="A97" s="1"/>
      <x:c r="B97" s="1"/>
      <x:c r="C97" s="7"/>
      <x:c r="D97" s="7"/>
      <x:c r="E97" s="7"/>
      <x:c r="F97" s="7"/>
      <x:c r="G97" s="7"/>
      <x:c r="H97" s="7"/>
      <x:c r="I97" s="7"/>
      <x:c r="J97" s="7"/>
      <x:c r="K97" s="7"/>
      <x:c r="L97" s="7"/>
      <x:c r="M97" s="7"/>
      <x:c r="N97" s="7"/>
      <x:c r="O97" s="7"/>
      <x:c r="P97" s="7"/>
      <x:c r="Q97" s="7"/>
      <x:c r="R97" s="7"/>
      <x:c r="S97" s="7"/>
      <x:c r="T97" s="7"/>
      <x:c r="U97" s="7"/>
      <x:c r="V97" s="7"/>
      <x:c r="W97" s="7"/>
    </x:row>
    <x:row r="98" ht="23" customHeight="1">
      <x:c r="A98" s="1"/>
      <x:c r="B98" s="1"/>
      <x:c r="C98" s="7"/>
      <x:c r="D98" s="7"/>
      <x:c r="E98" s="7"/>
      <x:c r="F98" s="7"/>
      <x:c r="G98" s="7"/>
      <x:c r="H98" s="7"/>
      <x:c r="I98" s="7"/>
      <x:c r="J98" s="7"/>
      <x:c r="K98" s="7"/>
      <x:c r="L98" s="7"/>
      <x:c r="M98" s="7"/>
      <x:c r="N98" s="7"/>
      <x:c r="O98" s="7"/>
      <x:c r="P98" s="7"/>
      <x:c r="Q98" s="7"/>
      <x:c r="R98" s="7"/>
      <x:c r="S98" s="7"/>
      <x:c r="T98" s="7"/>
      <x:c r="U98" s="7"/>
      <x:c r="V98" s="7"/>
      <x:c r="W98" s="7"/>
    </x:row>
    <x:row r="99" ht="23" customHeight="1">
      <x:c r="A99" s="1"/>
      <x:c r="B99" s="1"/>
      <x:c r="C99" s="7"/>
      <x:c r="D99" s="7"/>
      <x:c r="E99" s="7"/>
      <x:c r="F99" s="7"/>
      <x:c r="G99" s="7"/>
      <x:c r="H99" s="7"/>
      <x:c r="I99" s="7"/>
      <x:c r="J99" s="7"/>
      <x:c r="K99" s="7"/>
      <x:c r="L99" s="7"/>
      <x:c r="M99" s="7"/>
      <x:c r="N99" s="7"/>
      <x:c r="O99" s="7"/>
      <x:c r="P99" s="7"/>
      <x:c r="Q99" s="7"/>
      <x:c r="R99" s="7"/>
      <x:c r="S99" s="7"/>
      <x:c r="T99" s="7"/>
      <x:c r="U99" s="7"/>
      <x:c r="V99" s="7"/>
      <x:c r="W99" s="7"/>
    </x:row>
    <x:row r="100" ht="23" customHeight="1">
      <x:c r="A100" s="1"/>
      <x:c r="B100" s="1"/>
      <x:c r="C100" s="7"/>
      <x:c r="D100" s="7"/>
      <x:c r="E100" s="7"/>
      <x:c r="F100" s="7"/>
      <x:c r="G100" s="7"/>
      <x:c r="H100" s="7"/>
      <x:c r="I100" s="7"/>
      <x:c r="J100" s="7"/>
      <x:c r="K100" s="7"/>
      <x:c r="L100" s="7"/>
      <x:c r="M100" s="7"/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</x:row>
  </x:sheetData>
  <x:mergeCells>
    <x:mergeCell ref="A1:J2"/>
    <x:mergeCell ref="A3:J3"/>
    <x:mergeCell ref="A4:B4"/>
  </x:mergeCells>
  <x:dataValidations count="1">
    <x:dataValidation type="list" sqref="B5">
      <x:formula1>"1,2,3,4"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7" hidden="0" customWidth="1"/>
    <x:col min="2" max="2" width="44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48" hidden="0" customWidth="1"/>
    <x:col min="9" max="9" width="48" hidden="0" customWidth="1"/>
    <x:col min="10" max="10" width="4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</x:cols>
  <x:sheetData>
    <x:row r="1" ht="23" customHeight="1">
      <x:c r="A1" s="3" t="str">
        <x:v>RR-FEC-2000 | Оборудование</x:v>
      </x:c>
      <x:c r="B1" s="3"/>
      <x:c r="C1" s="3"/>
      <x:c r="D1" s="3"/>
      <x:c r="E1" s="3"/>
      <x:c r="F1" s="3"/>
      <x:c r="G1" s="3"/>
      <x:c r="H1" s="3"/>
      <x:c r="I1" s="3"/>
      <x:c r="J1" s="3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23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 ht="23" customHeight="1">
      <x:c r="A3" s="1" t="str">
        <x:v>Концепция • цены 24.10.2026 • все прогнозы — редактируемые допущения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23" customHeight="1">
      <x:c r="A4" s="1" t="str">
        <x:v>Сценарий:</x:v>
      </x:c>
      <x:c r="B4" s="1"/>
      <x:c r="C4" s="4" t="str">
        <x:f>'Допущения'!B6</x:f>
        <x:v>Целевая окупаемость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23" customHeight="1">
      <x:c r="A5" s="1"/>
      <x:c r="B5" s="7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42" customHeight="1">
      <x:c r="A6" s="24" t="str">
        <x:v>Код</x:v>
      </x:c>
      <x:c r="B6" s="25" t="str">
        <x:v>Оборудование RR</x:v>
      </x:c>
      <x:c r="C6" s="24" t="str">
        <x:v>Кол-во</x:v>
      </x:c>
      <x:c r="D6" s="24" t="str">
        <x:v>Цена, ₽</x:v>
      </x:c>
      <x:c r="E6" s="24" t="str">
        <x:v>Сумма, ₽</x:v>
      </x:c>
      <x:c r="F6" s="24" t="str">
        <x:v>кВт/ед.</x:v>
      </x:c>
      <x:c r="G6" s="24" t="str">
        <x:v>Всего кВт</x:v>
      </x:c>
      <x:c r="H6" s="24" t="str">
        <x:v>Источник / статус мощности</x:v>
      </x:c>
      <x:c r="I6" s="24"/>
      <x:c r="J6" s="24"/>
      <x:c r="K6" s="24"/>
      <x:c r="L6" s="24"/>
      <x:c r="M6" s="24"/>
      <x:c r="N6" s="24"/>
      <x:c r="O6" s="24"/>
      <x:c r="P6" s="24"/>
      <x:c r="Q6" s="24"/>
      <x:c r="R6" s="1"/>
      <x:c r="S6" s="1"/>
      <x:c r="T6" s="1"/>
      <x:c r="U6" s="1"/>
      <x:c r="V6" s="1"/>
      <x:c r="W6" s="1"/>
    </x:row>
    <x:row r="7" ht="38" customHeight="1">
      <x:c r="A7" s="1" t="str">
        <x:v>M5</x:v>
      </x:c>
      <x:c r="B7" s="28" t="str">
        <x:v>Лабиринт «Крутые виражи»</x:v>
      </x:c>
      <x:c r="C7" s="10" t="n">
        <x:v>1</x:v>
      </x:c>
      <x:c r="D7" s="10" t="n">
        <x:v>5141875</x:v>
      </x:c>
      <x:c r="E7" s="7" t="n">
        <x:f>C7*D7</x:f>
        <x:v>5141875</x:v>
      </x:c>
      <x:c r="F7" s="19" t="n">
        <x:v>0</x:v>
      </x:c>
      <x:c r="G7" s="18" t="n">
        <x:f>C7*F7</x:f>
        <x:v>0</x:v>
      </x:c>
      <x:c r="H7" s="28" t="str">
        <x:v>Пассивный</x:v>
      </x:c>
      <x:c r="I7" s="28" t="str">
        <x:v>https://robotail.ru/product/detskiy-igrovoy-labirint-krutye-virazhi-178m-1151554m</x:v>
      </x:c>
      <x:c r="J7" s="28" t="str"/>
      <x:c r="K7" s="7"/>
      <x:c r="L7" s="7"/>
      <x:c r="M7" s="7"/>
      <x:c r="N7" s="7"/>
      <x:c r="O7" s="7"/>
      <x:c r="P7" s="7"/>
      <x:c r="Q7" s="7"/>
      <x:c r="R7" s="7"/>
      <x:c r="S7" s="7"/>
      <x:c r="T7" s="7"/>
      <x:c r="U7" s="7"/>
      <x:c r="V7" s="7"/>
      <x:c r="W7" s="7"/>
    </x:row>
    <x:row r="8" ht="38" customHeight="1">
      <x:c r="A8" s="1" t="str">
        <x:v>P1</x:v>
      </x:c>
      <x:c r="B8" s="28" t="str">
        <x:v>Pixel Battle 96: полный комплект</x:v>
      </x:c>
      <x:c r="C8" s="10" t="n">
        <x:v>3</x:v>
      </x:c>
      <x:c r="D8" s="10" t="n">
        <x:v>808840</x:v>
      </x:c>
      <x:c r="E8" s="7" t="n">
        <x:f>C8*D8</x:f>
        <x:v>2426520</x:v>
      </x:c>
      <x:c r="F8" s="19" t="n">
        <x:v>2</x:v>
      </x:c>
      <x:c r="G8" s="18" t="n">
        <x:f>C8*F8</x:f>
        <x:v>6</x:v>
      </x:c>
      <x:c r="H8" s="28" t="str">
        <x:v>Резерв, паспорт не опубликован</x:v>
      </x:c>
      <x:c r="I8" s="28" t="str">
        <x:v>https://robotail.ru/product/gotovaya-igrovaya-arena-pixel-battle-96-plitok-komplekt-vsyo-vklyucheno</x:v>
      </x:c>
      <x:c r="J8" s="28" t="str">
        <x:v>Поле, ПК, игры, звук, стойка, ТВ, шкаф и кабели в комплекте; не считать повторно.</x:v>
      </x:c>
      <x:c r="K8" s="7"/>
      <x:c r="L8" s="7"/>
      <x:c r="M8" s="7"/>
      <x:c r="N8" s="7"/>
      <x:c r="O8" s="7"/>
      <x:c r="P8" s="7"/>
      <x:c r="Q8" s="7"/>
      <x:c r="R8" s="7"/>
      <x:c r="S8" s="7"/>
      <x:c r="T8" s="7"/>
      <x:c r="U8" s="7"/>
      <x:c r="V8" s="7"/>
      <x:c r="W8" s="7"/>
    </x:row>
    <x:row r="9" ht="38" customHeight="1">
      <x:c r="A9" s="1" t="str">
        <x:v>W1</x:v>
      </x:c>
      <x:c r="B9" s="28" t="str">
        <x:v>Проектор настенный NEW</x:v>
      </x:c>
      <x:c r="C9" s="10" t="n">
        <x:v>1</x:v>
      </x:c>
      <x:c r="D9" s="10" t="n">
        <x:v>189000</x:v>
      </x:c>
      <x:c r="E9" s="7" t="n">
        <x:f>C9*D9</x:f>
        <x:v>189000</x:v>
      </x:c>
      <x:c r="F9" s="19" t="n">
        <x:v>0.8</x:v>
      </x:c>
      <x:c r="G9" s="18" t="n">
        <x:f>C9*F9</x:f>
        <x:v>0.8</x:v>
      </x:c>
      <x:c r="H9" s="28" t="str">
        <x:v>Расчетный резерв</x:v>
      </x:c>
      <x:c r="I9" s="28" t="str">
        <x:v>https://robotail.ru/product/interaktivnyy-proektor-nastennyy-new-maksimalnaya-komplektatsiya</x:v>
      </x:c>
      <x:c r="J9" s="28" t="str">
        <x:v>Габарит на плане — игровая зона, не корпус. Монтаж по оптике проектора.</x:v>
      </x:c>
      <x:c r="K9" s="7"/>
      <x:c r="L9" s="7"/>
      <x:c r="M9" s="7"/>
      <x:c r="N9" s="7"/>
      <x:c r="O9" s="7"/>
      <x:c r="P9" s="7"/>
      <x:c r="Q9" s="7"/>
      <x:c r="R9" s="7"/>
      <x:c r="S9" s="7"/>
      <x:c r="T9" s="7"/>
      <x:c r="U9" s="7"/>
      <x:c r="V9" s="7"/>
      <x:c r="W9" s="7"/>
    </x:row>
    <x:row r="10" ht="38" customHeight="1">
      <x:c r="A10" s="1" t="str">
        <x:v>F1</x:v>
      </x:c>
      <x:c r="B10" s="28" t="str">
        <x:v>Проектор напольный Max</x:v>
      </x:c>
      <x:c r="C10" s="10" t="n">
        <x:v>1</x:v>
      </x:c>
      <x:c r="D10" s="10" t="n">
        <x:v>210000</x:v>
      </x:c>
      <x:c r="E10" s="7" t="n">
        <x:f>C10*D10</x:f>
        <x:v>210000</x:v>
      </x:c>
      <x:c r="F10" s="19" t="n">
        <x:v>0.8</x:v>
      </x:c>
      <x:c r="G10" s="18" t="n">
        <x:f>C10*F10</x:f>
        <x:v>0.8</x:v>
      </x:c>
      <x:c r="H10" s="28" t="str">
        <x:v>Расчетный резерв</x:v>
      </x:c>
      <x:c r="I10" s="28" t="str">
        <x:v>https://robotail.ru/product/interaktivnyy-proektor-napolnyy-maksimalnaya-komplektatsiya</x:v>
      </x:c>
      <x:c r="J10" s="28" t="str">
        <x:v>Габарит — игровое поле. ПК и крепеж учтены в комплекте.</x:v>
      </x:c>
      <x:c r="K10" s="7"/>
      <x:c r="L10" s="7"/>
      <x:c r="M10" s="7"/>
      <x:c r="N10" s="7"/>
      <x:c r="O10" s="7"/>
      <x:c r="P10" s="7"/>
      <x:c r="Q10" s="7"/>
      <x:c r="R10" s="7"/>
      <x:c r="S10" s="7"/>
      <x:c r="T10" s="7"/>
      <x:c r="U10" s="7"/>
      <x:c r="V10" s="7"/>
      <x:c r="W10" s="7"/>
    </x:row>
    <x:row r="11" ht="38" customHeight="1">
      <x:c r="A11" s="1" t="str">
        <x:v>I1</x:v>
      </x:c>
      <x:c r="B11" s="28" t="str">
        <x:v>Мультимедийная комната: 3 стены + пол</x:v>
      </x:c>
      <x:c r="C11" s="10" t="n">
        <x:v>1</x:v>
      </x:c>
      <x:c r="D11" s="10" t="n">
        <x:v>777000</x:v>
      </x:c>
      <x:c r="E11" s="7" t="n">
        <x:f>C11*D11</x:f>
        <x:v>777000</x:v>
      </x:c>
      <x:c r="F11" s="19" t="n">
        <x:v>3.2</x:v>
      </x:c>
      <x:c r="G11" s="18" t="n">
        <x:f>C11*F11</x:f>
        <x:v>3.2</x:v>
      </x:c>
      <x:c r="H11" s="28" t="str">
        <x:v>Расчетный резерв</x:v>
      </x:c>
      <x:c r="I11" s="28" t="str">
        <x:v>https://robotail.ru/product/multimediynaya-detskaya-komnata-s-proektorami-30-m</x:v>
      </x:c>
      <x:c r="J11" s="28" t="str">
        <x:v>Площадь комнаты 36 м² — проектное допущение; четыре проектора с ПК уже включены.</x:v>
      </x:c>
      <x:c r="K11" s="7"/>
      <x:c r="L11" s="7"/>
      <x:c r="M11" s="7"/>
      <x:c r="N11" s="7"/>
      <x:c r="O11" s="7"/>
      <x:c r="P11" s="7"/>
      <x:c r="Q11" s="7"/>
      <x:c r="R11" s="7"/>
      <x:c r="S11" s="7"/>
      <x:c r="T11" s="7"/>
      <x:c r="U11" s="7"/>
      <x:c r="V11" s="7"/>
      <x:c r="W11" s="7"/>
    </x:row>
    <x:row r="12" ht="38" customHeight="1">
      <x:c r="A12" s="1" t="str">
        <x:v>L1</x:v>
      </x:c>
      <x:c r="B12" s="28" t="str">
        <x:v>Лазерный лабиринт 38 м²</x:v>
      </x:c>
      <x:c r="C12" s="10" t="n">
        <x:v>1</x:v>
      </x:c>
      <x:c r="D12" s="10" t="n">
        <x:v>680000</x:v>
      </x:c>
      <x:c r="E12" s="7" t="n">
        <x:f>C12*D12</x:f>
        <x:v>680000</x:v>
      </x:c>
      <x:c r="F12" s="19" t="n">
        <x:v>1</x:v>
      </x:c>
      <x:c r="G12" s="18" t="n">
        <x:f>C12*F12</x:f>
        <x:v>1</x:v>
      </x:c>
      <x:c r="H12" s="28" t="str">
        <x:v>Расчетный резерв</x:v>
      </x:c>
      <x:c r="I12" s="28" t="str">
        <x:v>https://robotail.ru/product/lazernyy-labirint</x:v>
      </x:c>
      <x:c r="J12" s="28" t="str">
        <x:v>Габарит комнаты — допущение; нужен паспорт лазеров, класс и оценка доступного излучения.</x:v>
      </x:c>
      <x:c r="K12" s="7"/>
      <x:c r="L12" s="7"/>
      <x:c r="M12" s="7"/>
      <x:c r="N12" s="7"/>
      <x:c r="O12" s="7"/>
      <x:c r="P12" s="7"/>
      <x:c r="Q12" s="7"/>
      <x:c r="R12" s="7"/>
      <x:c r="S12" s="7"/>
      <x:c r="T12" s="7"/>
      <x:c r="U12" s="7"/>
      <x:c r="V12" s="7"/>
      <x:c r="W12" s="7"/>
    </x:row>
    <x:row r="13" ht="38" customHeight="1">
      <x:c r="A13" s="1" t="str">
        <x:v>T1</x:v>
      </x:c>
      <x:c r="B13" s="28" t="str">
        <x:v>Интерактивная «Топталка»</x:v>
      </x:c>
      <x:c r="C13" s="10" t="n">
        <x:v>2</x:v>
      </x:c>
      <x:c r="D13" s="10" t="n">
        <x:v>490000</x:v>
      </x:c>
      <x:c r="E13" s="7" t="n">
        <x:f>C13*D13</x:f>
        <x:v>980000</x:v>
      </x:c>
      <x:c r="F13" s="19" t="n">
        <x:v>0.6</x:v>
      </x:c>
      <x:c r="G13" s="18" t="n">
        <x:f>C13*F13</x:f>
        <x:v>1.2</x:v>
      </x:c>
      <x:c r="H13" s="28" t="str">
        <x:v>Расчетный резерв</x:v>
      </x:c>
      <x:c r="I13" s="28" t="str">
        <x:v>https://robotail.ru/product/interaktiv-bystrye-nogi</x:v>
      </x:c>
      <x:c r="J13" s="28" t="str"/>
      <x:c r="K13" s="7"/>
      <x:c r="L13" s="7"/>
      <x:c r="M13" s="7"/>
      <x:c r="N13" s="7"/>
      <x:c r="O13" s="7"/>
      <x:c r="P13" s="7"/>
      <x:c r="Q13" s="7"/>
      <x:c r="R13" s="7"/>
      <x:c r="S13" s="7"/>
      <x:c r="T13" s="7"/>
      <x:c r="U13" s="7"/>
      <x:c r="V13" s="7"/>
      <x:c r="W13" s="7"/>
    </x:row>
    <x:row r="14" ht="38" customHeight="1">
      <x:c r="A14" s="1" t="str">
        <x:v>J1</x:v>
      </x:c>
      <x:c r="B14" s="28" t="str">
        <x:v>Energy Jump</x:v>
      </x:c>
      <x:c r="C14" s="10" t="n">
        <x:v>2</x:v>
      </x:c>
      <x:c r="D14" s="10" t="n">
        <x:v>790000</x:v>
      </x:c>
      <x:c r="E14" s="7" t="n">
        <x:f>C14*D14</x:f>
        <x:v>1580000</x:v>
      </x:c>
      <x:c r="F14" s="19" t="n">
        <x:v>0.4</x:v>
      </x:c>
      <x:c r="G14" s="18" t="n">
        <x:f>C14*F14</x:f>
        <x:v>0.8</x:v>
      </x:c>
      <x:c r="H14" s="28" t="str">
        <x:v>400 Вт в описании; поле напряжения противоречиво</x:v>
      </x:c>
      <x:c r="I14" s="28" t="str">
        <x:v>https://robotail.ru/product/interaktivnyy-batut-energy-jump</x:v>
      </x:c>
      <x:c r="J14" s="28" t="str">
        <x:v>Питание не считать 400 В по названию поля: требуется паспорт и подтверждение изготовителя.</x:v>
      </x:c>
      <x:c r="K14" s="7"/>
      <x:c r="L14" s="7"/>
      <x:c r="M14" s="7"/>
      <x:c r="N14" s="7"/>
      <x:c r="O14" s="7"/>
      <x:c r="P14" s="7"/>
      <x:c r="Q14" s="7"/>
      <x:c r="R14" s="7"/>
      <x:c r="S14" s="7"/>
      <x:c r="T14" s="7"/>
      <x:c r="U14" s="7"/>
      <x:c r="V14" s="7"/>
      <x:c r="W14" s="7"/>
    </x:row>
    <x:row r="15" ht="38" customHeight="1">
      <x:c r="A15" s="1" t="str">
        <x:v>V1</x:v>
      </x:c>
      <x:c r="B15" s="28" t="str">
        <x:v>VR Crazy Egg, два места</x:v>
      </x:c>
      <x:c r="C15" s="10" t="n">
        <x:v>2</x:v>
      </x:c>
      <x:c r="D15" s="10" t="n">
        <x:v>890000</x:v>
      </x:c>
      <x:c r="E15" s="7" t="n">
        <x:f>C15*D15</x:f>
        <x:v>1780000</x:v>
      </x:c>
      <x:c r="F15" s="19" t="n">
        <x:v>0.8</x:v>
      </x:c>
      <x:c r="G15" s="18" t="n">
        <x:f>C15*F15</x:f>
        <x:v>1.6</x:v>
      </x:c>
      <x:c r="H15" s="28" t="str">
        <x:v>800 Вт по сайту</x:v>
      </x:c>
      <x:c r="I15" s="28" t="str">
        <x:v>https://robotail.ru/product/attraktsion-virtualnoy-realnosti-srazy-egg-10d</x:v>
      </x:c>
      <x:c r="J15" s="28" t="str">
        <x:v>6+ по карточке. Стойка оператора дополнительно 0,55×0,5 м; зона движения по паспорту.</x:v>
      </x:c>
      <x:c r="K15" s="7"/>
      <x:c r="L15" s="7"/>
      <x:c r="M15" s="7"/>
      <x:c r="N15" s="7"/>
      <x:c r="O15" s="7"/>
      <x:c r="P15" s="7"/>
      <x:c r="Q15" s="7"/>
      <x:c r="R15" s="7"/>
      <x:c r="S15" s="7"/>
      <x:c r="T15" s="7"/>
      <x:c r="U15" s="7"/>
      <x:c r="V15" s="7"/>
      <x:c r="W15" s="7"/>
    </x:row>
    <x:row r="16" ht="38" customHeight="1">
      <x:c r="A16" s="1" t="str">
        <x:v>A1</x:v>
      </x:c>
      <x:c r="B16" s="28" t="str">
        <x:v>Аркада «4 в ряд 2.0», базовая</x:v>
      </x:c>
      <x:c r="C16" s="10" t="n">
        <x:v>6</x:v>
      </x:c>
      <x:c r="D16" s="10" t="n">
        <x:v>362000</x:v>
      </x:c>
      <x:c r="E16" s="7" t="n">
        <x:f>C16*D16</x:f>
        <x:v>2172000</x:v>
      </x:c>
      <x:c r="F16" s="19" t="n">
        <x:v>0.13</x:v>
      </x:c>
      <x:c r="G16" s="18" t="n">
        <x:f>C16*F16</x:f>
        <x:v>0.78</x:v>
      </x:c>
      <x:c r="H16" s="28" t="str">
        <x:v>130 Вт по сайту</x:v>
      </x:c>
      <x:c r="I16" s="28" t="str">
        <x:v>https://robotail.ru/product/prizovoy-arkadnyy-avtomat-4-v-ryad-20</x:v>
      </x:c>
      <x:c r="J16" s="28" t="str">
        <x:v>Без витрины. В проекте только режим навыка и прозрачные баллы, без денежных призов.</x:v>
      </x:c>
      <x:c r="K16" s="7"/>
      <x:c r="L16" s="7"/>
      <x:c r="M16" s="7"/>
      <x:c r="N16" s="7"/>
      <x:c r="O16" s="7"/>
      <x:c r="P16" s="7"/>
      <x:c r="Q16" s="7"/>
      <x:c r="R16" s="7"/>
      <x:c r="S16" s="7"/>
      <x:c r="T16" s="7"/>
      <x:c r="U16" s="7"/>
      <x:c r="V16" s="7"/>
      <x:c r="W16" s="7"/>
    </x:row>
    <x:row r="17" ht="38" customHeight="1">
      <x:c r="A17" s="1" t="str">
        <x:v>A2</x:v>
      </x:c>
      <x:c r="B17" s="28" t="str">
        <x:v>Retro Games «Комиксы»</x:v>
      </x:c>
      <x:c r="C17" s="10" t="n">
        <x:v>6</x:v>
      </x:c>
      <x:c r="D17" s="10" t="n">
        <x:v>145600</x:v>
      </x:c>
      <x:c r="E17" s="7" t="n">
        <x:f>C17*D17</x:f>
        <x:v>873600</x:v>
      </x:c>
      <x:c r="F17" s="19" t="n">
        <x:v>0.15</x:v>
      </x:c>
      <x:c r="G17" s="18" t="n">
        <x:f>C17*F17</x:f>
        <x:v>0.8999999999999999</x:v>
      </x:c>
      <x:c r="H17" s="28" t="str">
        <x:v>150 Вт по сайту</x:v>
      </x:c>
      <x:c r="I17" s="28" t="str">
        <x:v>https://robotail.ru/product/retro-games-komiksy-arkadnyy-avtomat</x:v>
      </x:c>
      <x:c r="J17" s="28" t="str">
        <x:v>7+ по карточке.</x:v>
      </x:c>
      <x:c r="K17" s="7"/>
      <x:c r="L17" s="7"/>
      <x:c r="M17" s="7"/>
      <x:c r="N17" s="7"/>
      <x:c r="O17" s="7"/>
      <x:c r="P17" s="7"/>
      <x:c r="Q17" s="7"/>
      <x:c r="R17" s="7"/>
      <x:c r="S17" s="7"/>
      <x:c r="T17" s="7"/>
      <x:c r="U17" s="7"/>
      <x:c r="V17" s="7"/>
      <x:c r="W17" s="7"/>
    </x:row>
    <x:row r="18" ht="38" customHeight="1">
      <x:c r="A18" s="1" t="str">
        <x:v>A3</x:v>
      </x:c>
      <x:c r="B18" s="28" t="str">
        <x:v>Супер Драйв</x:v>
      </x:c>
      <x:c r="C18" s="10" t="n">
        <x:v>6</x:v>
      </x:c>
      <x:c r="D18" s="10" t="n">
        <x:v>168000</x:v>
      </x:c>
      <x:c r="E18" s="7" t="n">
        <x:f>C18*D18</x:f>
        <x:v>1008000</x:v>
      </x:c>
      <x:c r="F18" s="19" t="n">
        <x:v>0.3</x:v>
      </x:c>
      <x:c r="G18" s="18" t="n">
        <x:f>C18*F18</x:f>
        <x:v>1.7999999999999998</x:v>
      </x:c>
      <x:c r="H18" s="28" t="str">
        <x:v>Расчетный резерв</x:v>
      </x:c>
      <x:c r="I18" s="28" t="str">
        <x:v>https://robotail.ru/product/super-drayv-detskiy-gonochnyy-video-simulyator</x:v>
      </x:c>
      <x:c r="J18" s="28" t="str">
        <x:v>5+ по карточке.</x:v>
      </x:c>
      <x:c r="K18" s="7"/>
      <x:c r="L18" s="7"/>
      <x:c r="M18" s="7"/>
      <x:c r="N18" s="7"/>
      <x:c r="O18" s="7"/>
      <x:c r="P18" s="7"/>
      <x:c r="Q18" s="7"/>
      <x:c r="R18" s="7"/>
      <x:c r="S18" s="7"/>
      <x:c r="T18" s="7"/>
      <x:c r="U18" s="7"/>
      <x:c r="V18" s="7"/>
      <x:c r="W18" s="7"/>
    </x:row>
    <x:row r="19" ht="38" customHeight="1">
      <x:c r="A19" s="1" t="str">
        <x:v>A4</x:v>
      </x:c>
      <x:c r="B19" s="28" t="str">
        <x:v>Аэрохоккей стальной с лампой 220×120</x:v>
      </x:c>
      <x:c r="C19" s="10" t="n">
        <x:v>3</x:v>
      </x:c>
      <x:c r="D19" s="10" t="n">
        <x:v>237500</x:v>
      </x:c>
      <x:c r="E19" s="7" t="n">
        <x:f>C19*D19</x:f>
        <x:v>712500</x:v>
      </x:c>
      <x:c r="F19" s="19" t="n">
        <x:v>0.5</x:v>
      </x:c>
      <x:c r="G19" s="18" t="n">
        <x:f>C19*F19</x:f>
        <x:v>1.5</x:v>
      </x:c>
      <x:c r="H19" s="28" t="str">
        <x:v>Расчетный резерв</x:v>
      </x:c>
      <x:c r="I19" s="28" t="str">
        <x:v>https://robotail.ru/product/aerohokkey-kosmos-22012075-sm-plexiglas</x:v>
      </x:c>
      <x:c r="J19" s="28" t="str">
        <x:v>175 кг; рабочая зона с игроками ориентировочно 4,4×2,2 м. 7+.</x:v>
      </x:c>
      <x:c r="K19" s="7"/>
      <x:c r="L19" s="7"/>
      <x:c r="M19" s="7"/>
      <x:c r="N19" s="7"/>
      <x:c r="O19" s="7"/>
      <x:c r="P19" s="7"/>
      <x:c r="Q19" s="7"/>
      <x:c r="R19" s="7"/>
      <x:c r="S19" s="7"/>
      <x:c r="T19" s="7"/>
      <x:c r="U19" s="7"/>
      <x:c r="V19" s="7"/>
      <x:c r="W19" s="7"/>
    </x:row>
    <x:row r="20" ht="38" customHeight="1">
      <x:c r="A20" s="1" t="str">
        <x:v>A5</x:v>
      </x:c>
      <x:c r="B20" s="28" t="str">
        <x:v>Rocky Boxer NEW</x:v>
      </x:c>
      <x:c r="C20" s="10" t="n">
        <x:v>2</x:v>
      </x:c>
      <x:c r="D20" s="10" t="n">
        <x:v>225000</x:v>
      </x:c>
      <x:c r="E20" s="7" t="n">
        <x:f>C20*D20</x:f>
        <x:v>450000</x:v>
      </x:c>
      <x:c r="F20" s="19" t="n">
        <x:v>0.04</x:v>
      </x:c>
      <x:c r="G20" s="18" t="n">
        <x:f>C20*F20</x:f>
        <x:v>0.08</x:v>
      </x:c>
      <x:c r="H20" s="28" t="str">
        <x:v>40 Вт по описанию</x:v>
      </x:c>
      <x:c r="I20" s="28" t="str">
        <x:v>https://robotail.ru/product/silomer-rocky-boxer-4-h-znachnyy-displey-korpus-new</x:v>
      </x:c>
      <x:c r="J20" s="28" t="str">
        <x:v>Только подростки 12+ и взрослые, отдельная зона удара.</x:v>
      </x:c>
      <x:c r="K20" s="7"/>
      <x:c r="L20" s="7"/>
      <x:c r="M20" s="7"/>
      <x:c r="N20" s="7"/>
      <x:c r="O20" s="7"/>
      <x:c r="P20" s="7"/>
      <x:c r="Q20" s="7"/>
      <x:c r="R20" s="7"/>
      <x:c r="S20" s="7"/>
      <x:c r="T20" s="7"/>
      <x:c r="U20" s="7"/>
      <x:c r="V20" s="7"/>
      <x:c r="W20" s="7"/>
    </x:row>
    <x:row r="21" ht="38" customHeight="1">
      <x:c r="A21" s="1" t="str">
        <x:v>C1</x:v>
      </x:c>
      <x:c r="B21" s="28" t="str">
        <x:v>Шахматный робот Chess</x:v>
      </x:c>
      <x:c r="C21" s="10" t="n">
        <x:v>3</x:v>
      </x:c>
      <x:c r="D21" s="10" t="n">
        <x:v>149000</x:v>
      </x:c>
      <x:c r="E21" s="7" t="n">
        <x:f>C21*D21</x:f>
        <x:v>447000</x:v>
      </x:c>
      <x:c r="F21" s="19" t="n">
        <x:v>0.05</x:v>
      </x:c>
      <x:c r="G21" s="18" t="n">
        <x:f>C21*F21</x:f>
        <x:v>0.15000000000000002</x:v>
      </x:c>
      <x:c r="H21" s="28" t="str">
        <x:v>Расчетный резерв</x:v>
      </x:c>
      <x:c r="I21" s="28" t="str">
        <x:v>https://robotail.ru/product/shahmatnyy-robot-chess</x:v>
      </x:c>
      <x:c r="J21" s="28" t="str">
        <x:v>На столе в кафе, отдельная выручка не начисляется.</x:v>
      </x:c>
      <x:c r="K21" s="7"/>
      <x:c r="L21" s="7"/>
      <x:c r="M21" s="7"/>
      <x:c r="N21" s="7"/>
      <x:c r="O21" s="7"/>
      <x:c r="P21" s="7"/>
      <x:c r="Q21" s="7"/>
      <x:c r="R21" s="7"/>
      <x:c r="S21" s="7"/>
      <x:c r="T21" s="7"/>
      <x:c r="U21" s="7"/>
      <x:c r="V21" s="7"/>
      <x:c r="W21" s="7"/>
    </x:row>
    <x:row r="22" ht="38" customHeight="1">
      <x:c r="A22" s="1" t="str">
        <x:v>H1</x:v>
      </x:c>
      <x:c r="B22" s="28" t="str">
        <x:v>Нейрофотостойка 43 дюйма</x:v>
      </x:c>
      <x:c r="C22" s="10" t="n">
        <x:v>2</x:v>
      </x:c>
      <x:c r="D22" s="10" t="n">
        <x:v>520000</x:v>
      </x:c>
      <x:c r="E22" s="7" t="n">
        <x:f>C22*D22</x:f>
        <x:v>1040000</x:v>
      </x:c>
      <x:c r="F22" s="19" t="n">
        <x:v>0.078</x:v>
      </x:c>
      <x:c r="G22" s="18" t="n">
        <x:f>C22*F22</x:f>
        <x:v>0.156</x:v>
      </x:c>
      <x:c r="H22" s="28" t="str">
        <x:v>78 Вт по сайту</x:v>
      </x:c>
      <x:c r="I22" s="28" t="str">
        <x:v>https://robotail.ru/product/avtomat-momentalnogo-volshebstva-foto-neyroset</x:v>
      </x:c>
      <x:c r="J22" s="28" t="str">
        <x:v>Бумага, ИИ-тариф и согласия на фото уточняются; 50 ₽/снимок — допущение.</x:v>
      </x:c>
      <x:c r="K22" s="7"/>
      <x:c r="L22" s="7"/>
      <x:c r="M22" s="7"/>
      <x:c r="N22" s="7"/>
      <x:c r="O22" s="7"/>
      <x:c r="P22" s="7"/>
      <x:c r="Q22" s="7"/>
      <x:c r="R22" s="7"/>
      <x:c r="S22" s="7"/>
      <x:c r="T22" s="7"/>
      <x:c r="U22" s="7"/>
      <x:c r="V22" s="7"/>
      <x:c r="W22" s="7"/>
    </x:row>
    <x:row r="23" ht="38" customHeight="1">
      <x:c r="A23" s="1" t="str">
        <x:v>B1</x:v>
      </x:c>
      <x:c r="B23" s="28" t="str">
        <x:v>Сухой бассейн «Лягушонок» 1,2 м</x:v>
      </x:c>
      <x:c r="C23" s="10" t="n">
        <x:v>2</x:v>
      </x:c>
      <x:c r="D23" s="10" t="n">
        <x:v>20580</x:v>
      </x:c>
      <x:c r="E23" s="7" t="n">
        <x:f>C23*D23</x:f>
        <x:v>41160</x:v>
      </x:c>
      <x:c r="F23" s="19" t="n">
        <x:v>0</x:v>
      </x:c>
      <x:c r="G23" s="18" t="n">
        <x:f>C23*F23</x:f>
        <x:v>0</x:v>
      </x:c>
      <x:c r="H23" s="28" t="str">
        <x:v>Пассивный</x:v>
      </x:c>
      <x:c r="I23" s="28" t="str">
        <x:v>https://robotail.ru/product/basseyn-kvadratnyy-lyagushonok-razbornyy-120h120h40-sm</x:v>
      </x:c>
      <x:c r="J23" s="28" t="str">
        <x:v>Выбран первый вариант 120×120×40 см.</x:v>
      </x:c>
      <x:c r="K23" s="7"/>
      <x:c r="L23" s="7"/>
      <x:c r="M23" s="7"/>
      <x:c r="N23" s="7"/>
      <x:c r="O23" s="7"/>
      <x:c r="P23" s="7"/>
      <x:c r="Q23" s="7"/>
      <x:c r="R23" s="7"/>
      <x:c r="S23" s="7"/>
      <x:c r="T23" s="7"/>
      <x:c r="U23" s="7"/>
      <x:c r="V23" s="7"/>
      <x:c r="W23" s="7"/>
    </x:row>
    <x:row r="24" ht="38" customHeight="1">
      <x:c r="A24" s="1" t="str">
        <x:v>B2</x:v>
      </x:c>
      <x:c r="B24" s="28" t="str">
        <x:v>Сухой бассейн по проекту 7,3×2,85 м</x:v>
      </x:c>
      <x:c r="C24" s="10" t="n">
        <x:v>1</x:v>
      </x:c>
      <x:c r="D24" s="10" t="n">
        <x:v>242880</x:v>
      </x:c>
      <x:c r="E24" s="7" t="n">
        <x:f>C24*D24</x:f>
        <x:v>242880</x:v>
      </x:c>
      <x:c r="F24" s="19" t="n">
        <x:v>0</x:v>
      </x:c>
      <x:c r="G24" s="18" t="n">
        <x:f>C24*F24</x:f>
        <x:v>0</x:v>
      </x:c>
      <x:c r="H24" s="28" t="str">
        <x:v>Пассивный</x:v>
      </x:c>
      <x:c r="I24" s="28" t="str">
        <x:v>https://robotail.ru/product/suhoy-basseyn-po-individualnomu-proektu-73h285-m</x:v>
      </x:c>
      <x:c r="J24" s="28" t="str"/>
      <x:c r="K24" s="7"/>
      <x:c r="L24" s="7"/>
      <x:c r="M24" s="7"/>
      <x:c r="N24" s="7"/>
      <x:c r="O24" s="7"/>
      <x:c r="P24" s="7"/>
      <x:c r="Q24" s="7"/>
      <x:c r="R24" s="7"/>
      <x:c r="S24" s="7"/>
      <x:c r="T24" s="7"/>
      <x:c r="U24" s="7"/>
      <x:c r="V24" s="7"/>
      <x:c r="W24" s="7"/>
    </x:row>
    <x:row r="25" ht="38" customHeight="1">
      <x:c r="A25" s="1" t="str">
        <x:v>S1</x:v>
      </x:c>
      <x:c r="B25" s="29" t="str">
        <x:v>Мягкий конструктор «Форт», 17 элементов</x:v>
      </x:c>
      <x:c r="C25" s="10" t="n">
        <x:v>6</x:v>
      </x:c>
      <x:c r="D25" s="10" t="n">
        <x:v>17900</x:v>
      </x:c>
      <x:c r="E25" s="7" t="n">
        <x:f>C25*D25</x:f>
        <x:v>107400</x:v>
      </x:c>
      <x:c r="F25" s="19" t="n">
        <x:v>0</x:v>
      </x:c>
      <x:c r="G25" s="18" t="n">
        <x:f>C25*F25</x:f>
        <x:v>0</x:v>
      </x:c>
      <x:c r="H25" s="28" t="str">
        <x:v>Пассивный</x:v>
      </x:c>
      <x:c r="I25" s="28" t="str">
        <x:v>https://robotail.ru/product/detskie-moduli-konstruktor-fort-17-el</x:v>
      </x:c>
      <x:c r="J25" s="28" t="str">
        <x:v>2×2 м — зона игры, не габарит упаковки; наборы хранятся в стеллаже и выдаются поочередно.</x:v>
      </x:c>
      <x:c r="K25" s="7"/>
      <x:c r="L25" s="7"/>
      <x:c r="M25" s="7"/>
      <x:c r="N25" s="7"/>
      <x:c r="O25" s="7"/>
      <x:c r="P25" s="7"/>
      <x:c r="Q25" s="7"/>
      <x:c r="R25" s="7"/>
      <x:c r="S25" s="7"/>
      <x:c r="T25" s="7"/>
      <x:c r="U25" s="7"/>
      <x:c r="V25" s="7"/>
      <x:c r="W25" s="7"/>
    </x:row>
    <x:row r="26" ht="38" customHeight="1">
      <x:c r="A26" s="1" t="str">
        <x:v>B3</x:v>
      </x:c>
      <x:c r="B26" s="29" t="str">
        <x:v>Шарики для бассейна 70 мм, дополнительный запас</x:v>
      </x:c>
      <x:c r="C26" s="10" t="n">
        <x:v>40000</x:v>
      </x:c>
      <x:c r="D26" s="10" t="n">
        <x:v>6</x:v>
      </x:c>
      <x:c r="E26" s="7" t="n">
        <x:f>C26*D26</x:f>
        <x:v>240000</x:v>
      </x:c>
      <x:c r="F26" s="19" t="n">
        <x:v>0</x:v>
      </x:c>
      <x:c r="G26" s="18" t="n">
        <x:f>C26*F26</x:f>
        <x:v>0</x:v>
      </x:c>
      <x:c r="H26" s="28" t="str">
        <x:v>Пассивный</x:v>
      </x:c>
      <x:c r="I26" s="28" t="str">
        <x:v>https://robotail.ru/product/shariki-dlya-suhogo-basseyna-70-mm-2</x:v>
      </x:c>
      <x:c r="J26" s="28" t="str">
        <x:v>Количество предварительное. Исключить дубли с шарами из комплектации лабиринта по итоговой ведомости.</x:v>
      </x:c>
      <x:c r="K26" s="7"/>
      <x:c r="L26" s="7"/>
      <x:c r="M26" s="7"/>
      <x:c r="N26" s="7"/>
      <x:c r="O26" s="7"/>
      <x:c r="P26" s="7"/>
      <x:c r="Q26" s="7"/>
      <x:c r="R26" s="7"/>
      <x:c r="S26" s="7"/>
      <x:c r="T26" s="7"/>
      <x:c r="U26" s="7"/>
      <x:c r="V26" s="7"/>
      <x:c r="W26" s="7"/>
    </x:row>
    <x:row r="27" ht="38" customHeight="1">
      <x:c r="A27" s="1" t="str">
        <x:v>B4</x:v>
      </x:c>
      <x:c r="B27" s="29" t="str">
        <x:v>Фонтан «Триколор»</x:v>
      </x:c>
      <x:c r="C27" s="10" t="n">
        <x:v>1</x:v>
      </x:c>
      <x:c r="D27" s="10" t="n">
        <x:v>98800</x:v>
      </x:c>
      <x:c r="E27" s="7" t="n">
        <x:f>C27*D27</x:f>
        <x:v>98800</x:v>
      </x:c>
      <x:c r="F27" s="19" t="n">
        <x:v>0.6</x:v>
      </x:c>
      <x:c r="G27" s="18" t="n">
        <x:f>C27*F27</x:f>
        <x:v>0.6</x:v>
      </x:c>
      <x:c r="H27" s="28" t="str">
        <x:v>Резерв 600 Вт; в свойствах также 60 Вт</x:v>
      </x:c>
      <x:c r="I27" s="28" t="str">
        <x:v>https://robotail.ru/product/fontan-dlya-suhogo-basseyna-trikolor</x:v>
      </x:c>
      <x:c r="J27" s="28" t="str">
        <x:v>Противоречие 60/600 Вт. До закупки паспорт. В малом бассейне не ставить.</x:v>
      </x:c>
      <x:c r="K27" s="7"/>
      <x:c r="L27" s="7"/>
      <x:c r="M27" s="7"/>
      <x:c r="N27" s="7"/>
      <x:c r="O27" s="7"/>
      <x:c r="P27" s="7"/>
      <x:c r="Q27" s="7"/>
      <x:c r="R27" s="7"/>
      <x:c r="S27" s="7"/>
      <x:c r="T27" s="7"/>
      <x:c r="U27" s="7"/>
      <x:c r="V27" s="7"/>
      <x:c r="W27" s="7"/>
    </x:row>
    <x:row r="28" ht="38" customHeight="1">
      <x:c r="A28" s="1" t="str">
        <x:v>R1</x:v>
      </x:c>
      <x:c r="B28" s="29" t="str">
        <x:v>Шаромойка Компакт с сушкой</x:v>
      </x:c>
      <x:c r="C28" s="10" t="n">
        <x:v>1</x:v>
      </x:c>
      <x:c r="D28" s="10" t="n">
        <x:v>450000</x:v>
      </x:c>
      <x:c r="E28" s="7" t="n">
        <x:f>C28*D28</x:f>
        <x:v>450000</x:v>
      </x:c>
      <x:c r="F28" s="19" t="n">
        <x:v>2.5</x:v>
      </x:c>
      <x:c r="G28" s="18" t="n">
        <x:f>C28*F28</x:f>
        <x:v>2.5</x:v>
      </x:c>
      <x:c r="H28" s="28" t="str">
        <x:v>2,5 кВт по сайту</x:v>
      </x:c>
      <x:c r="I28" s="28" t="str">
        <x:v>https://robotail.ru/product/sharomoyka-kompakt-s-sushkoy</x:v>
      </x:c>
      <x:c r="J28" s="28" t="str">
        <x:v>Отдельная хозяйственная мойка, водоподготовка, слив и влажная электрозона.</x:v>
      </x:c>
      <x:c r="K28" s="7"/>
      <x:c r="L28" s="7"/>
      <x:c r="M28" s="7"/>
      <x:c r="N28" s="7"/>
      <x:c r="O28" s="7"/>
      <x:c r="P28" s="7"/>
      <x:c r="Q28" s="7"/>
      <x:c r="R28" s="7"/>
      <x:c r="S28" s="7"/>
      <x:c r="T28" s="7"/>
      <x:c r="U28" s="7"/>
      <x:c r="V28" s="7"/>
      <x:c r="W28" s="7"/>
    </x:row>
    <x:row r="29" ht="38" customHeight="1">
      <x:c r="A29" s="1"/>
      <x:c r="B29" s="29" t="str">
        <x:v>ИТОГО</x:v>
      </x:c>
      <x:c r="C29" s="7"/>
      <x:c r="D29" s="7"/>
      <x:c r="E29" s="7" t="n">
        <x:f>SUM(E7:E28)</x:f>
        <x:v>21647735</x:v>
      </x:c>
      <x:c r="F29" s="18"/>
      <x:c r="G29" s="18" t="n">
        <x:f>SUM(G7:G28)</x:f>
        <x:v>23.865999999999996</x:v>
      </x:c>
      <x:c r="H29" s="28"/>
      <x:c r="I29" s="28"/>
      <x:c r="J29" s="28"/>
      <x:c r="K29" s="7"/>
      <x:c r="L29" s="7"/>
      <x:c r="M29" s="7"/>
      <x:c r="N29" s="7"/>
      <x:c r="O29" s="7"/>
      <x:c r="P29" s="7"/>
      <x:c r="Q29" s="7"/>
      <x:c r="R29" s="7"/>
      <x:c r="S29" s="7"/>
      <x:c r="T29" s="7"/>
      <x:c r="U29" s="7"/>
      <x:c r="V29" s="7"/>
      <x:c r="W29" s="7"/>
    </x:row>
    <x:row r="30" ht="23" customHeight="1">
      <x:c r="A30" s="1"/>
      <x:c r="B30" s="1"/>
      <x:c r="C30" s="7"/>
      <x:c r="D30" s="7"/>
      <x:c r="E30" s="7"/>
      <x:c r="F30" s="7"/>
      <x:c r="G30" s="7"/>
      <x:c r="H30" s="7"/>
      <x:c r="I30" s="7"/>
      <x:c r="J30" s="7"/>
      <x:c r="K30" s="7"/>
      <x:c r="L30" s="7"/>
      <x:c r="M30" s="7"/>
      <x:c r="N30" s="7"/>
      <x:c r="O30" s="7"/>
      <x:c r="P30" s="7"/>
      <x:c r="Q30" s="7"/>
      <x:c r="R30" s="7"/>
      <x:c r="S30" s="7"/>
      <x:c r="T30" s="7"/>
      <x:c r="U30" s="7"/>
      <x:c r="V30" s="7"/>
      <x:c r="W30" s="7"/>
    </x:row>
    <x:row r="31" ht="23" customHeight="1">
      <x:c r="A31" s="1"/>
      <x:c r="B31" s="1"/>
      <x:c r="C31" s="7"/>
      <x:c r="D31" s="7"/>
      <x:c r="E31" s="7"/>
      <x:c r="F31" s="7"/>
      <x:c r="G31" s="7"/>
      <x:c r="H31" s="7"/>
      <x:c r="I31" s="7"/>
      <x:c r="J31" s="7"/>
      <x:c r="K31" s="7"/>
      <x:c r="L31" s="7"/>
      <x:c r="M31" s="7"/>
      <x:c r="N31" s="7"/>
      <x:c r="O31" s="7"/>
      <x:c r="P31" s="7"/>
      <x:c r="Q31" s="7"/>
      <x:c r="R31" s="7"/>
      <x:c r="S31" s="7"/>
      <x:c r="T31" s="7"/>
      <x:c r="U31" s="7"/>
      <x:c r="V31" s="7"/>
      <x:c r="W31" s="7"/>
    </x:row>
    <x:row r="32" ht="23" customHeight="1">
      <x:c r="A32" s="1"/>
      <x:c r="B32" s="1"/>
      <x:c r="C32" s="7"/>
      <x:c r="D32" s="7"/>
      <x:c r="E32" s="7"/>
      <x:c r="F32" s="7"/>
      <x:c r="G32" s="7"/>
      <x:c r="H32" s="7"/>
      <x:c r="I32" s="7"/>
      <x:c r="J32" s="7"/>
      <x:c r="K32" s="7"/>
      <x:c r="L32" s="7"/>
      <x:c r="M32" s="7"/>
      <x:c r="N32" s="7"/>
      <x:c r="O32" s="7"/>
      <x:c r="P32" s="7"/>
      <x:c r="Q32" s="7"/>
      <x:c r="R32" s="7"/>
      <x:c r="S32" s="7"/>
      <x:c r="T32" s="7"/>
      <x:c r="U32" s="7"/>
      <x:c r="V32" s="7"/>
      <x:c r="W32" s="7"/>
    </x:row>
    <x:row r="33" ht="23" customHeight="1">
      <x:c r="A33" s="1"/>
      <x:c r="B33" s="1"/>
      <x:c r="C33" s="7"/>
      <x:c r="D33" s="7"/>
      <x:c r="E33" s="7"/>
      <x:c r="F33" s="7"/>
      <x:c r="G33" s="7"/>
      <x:c r="H33" s="7"/>
      <x:c r="I33" s="7"/>
      <x:c r="J33" s="7"/>
      <x:c r="K33" s="7"/>
      <x:c r="L33" s="7"/>
      <x:c r="M33" s="7"/>
      <x:c r="N33" s="7"/>
      <x:c r="O33" s="7"/>
      <x:c r="P33" s="7"/>
      <x:c r="Q33" s="7"/>
      <x:c r="R33" s="7"/>
      <x:c r="S33" s="7"/>
      <x:c r="T33" s="7"/>
      <x:c r="U33" s="7"/>
      <x:c r="V33" s="7"/>
      <x:c r="W33" s="7"/>
    </x:row>
    <x:row r="34" ht="23" customHeight="1">
      <x:c r="A34" s="1"/>
      <x:c r="B34" s="1"/>
      <x:c r="C34" s="7"/>
      <x:c r="D34" s="7"/>
      <x:c r="E34" s="7"/>
      <x:c r="F34" s="7"/>
      <x:c r="G34" s="7"/>
      <x:c r="H34" s="7"/>
      <x:c r="I34" s="7"/>
      <x:c r="J34" s="7"/>
      <x:c r="K34" s="7"/>
      <x:c r="L34" s="7"/>
      <x:c r="M34" s="7"/>
      <x:c r="N34" s="7"/>
      <x:c r="O34" s="7"/>
      <x:c r="P34" s="7"/>
      <x:c r="Q34" s="7"/>
      <x:c r="R34" s="7"/>
      <x:c r="S34" s="7"/>
      <x:c r="T34" s="7"/>
      <x:c r="U34" s="7"/>
      <x:c r="V34" s="7"/>
      <x:c r="W34" s="7"/>
    </x:row>
    <x:row r="35" ht="23" customHeight="1">
      <x:c r="A35" s="1"/>
      <x:c r="B35" s="1"/>
      <x:c r="C35" s="7"/>
      <x:c r="D35" s="7"/>
      <x:c r="E35" s="7"/>
      <x:c r="F35" s="7"/>
      <x:c r="G35" s="7"/>
      <x:c r="H35" s="7"/>
      <x:c r="I35" s="7"/>
      <x:c r="J35" s="7"/>
      <x:c r="K35" s="7"/>
      <x:c r="L35" s="7"/>
      <x:c r="M35" s="7"/>
      <x:c r="N35" s="7"/>
      <x:c r="O35" s="7"/>
      <x:c r="P35" s="7"/>
      <x:c r="Q35" s="7"/>
      <x:c r="R35" s="7"/>
      <x:c r="S35" s="7"/>
      <x:c r="T35" s="7"/>
      <x:c r="U35" s="7"/>
      <x:c r="V35" s="7"/>
      <x:c r="W35" s="7"/>
    </x:row>
    <x:row r="36" ht="23" customHeight="1">
      <x:c r="A36" s="1"/>
      <x:c r="B36" s="1"/>
      <x:c r="C36" s="7"/>
      <x:c r="D36" s="7"/>
      <x:c r="E36" s="7"/>
      <x:c r="F36" s="7"/>
      <x:c r="G36" s="7"/>
      <x:c r="H36" s="7"/>
      <x:c r="I36" s="7"/>
      <x:c r="J36" s="7"/>
      <x:c r="K36" s="7"/>
      <x:c r="L36" s="7"/>
      <x:c r="M36" s="7"/>
      <x:c r="N36" s="7"/>
      <x:c r="O36" s="7"/>
      <x:c r="P36" s="7"/>
      <x:c r="Q36" s="7"/>
      <x:c r="R36" s="7"/>
      <x:c r="S36" s="7"/>
      <x:c r="T36" s="7"/>
      <x:c r="U36" s="7"/>
      <x:c r="V36" s="7"/>
      <x:c r="W36" s="7"/>
    </x:row>
    <x:row r="37" ht="23" customHeight="1">
      <x:c r="A37" s="1"/>
      <x:c r="B37" s="1"/>
      <x:c r="C37" s="7"/>
      <x:c r="D37" s="7"/>
      <x:c r="E37" s="7"/>
      <x:c r="F37" s="7"/>
      <x:c r="G37" s="7"/>
      <x:c r="H37" s="7"/>
      <x:c r="I37" s="7"/>
      <x:c r="J37" s="7"/>
      <x:c r="K37" s="7"/>
      <x:c r="L37" s="7"/>
      <x:c r="M37" s="7"/>
      <x:c r="N37" s="7"/>
      <x:c r="O37" s="7"/>
      <x:c r="P37" s="7"/>
      <x:c r="Q37" s="7"/>
      <x:c r="R37" s="7"/>
      <x:c r="S37" s="7"/>
      <x:c r="T37" s="7"/>
      <x:c r="U37" s="7"/>
      <x:c r="V37" s="7"/>
      <x:c r="W37" s="7"/>
    </x:row>
    <x:row r="38" ht="23" customHeight="1">
      <x:c r="A38" s="1"/>
      <x:c r="B38" s="1"/>
      <x:c r="C38" s="7"/>
      <x:c r="D38" s="7"/>
      <x:c r="E38" s="7"/>
      <x:c r="F38" s="7"/>
      <x:c r="G38" s="7"/>
      <x:c r="H38" s="7"/>
      <x:c r="I38" s="7"/>
      <x:c r="J38" s="7"/>
      <x:c r="K38" s="7"/>
      <x:c r="L38" s="7"/>
      <x:c r="M38" s="7"/>
      <x:c r="N38" s="7"/>
      <x:c r="O38" s="7"/>
      <x:c r="P38" s="7"/>
      <x:c r="Q38" s="7"/>
      <x:c r="R38" s="7"/>
      <x:c r="S38" s="7"/>
      <x:c r="T38" s="7"/>
      <x:c r="U38" s="7"/>
      <x:c r="V38" s="7"/>
      <x:c r="W38" s="7"/>
    </x:row>
    <x:row r="39" ht="23" customHeight="1">
      <x:c r="A39" s="1"/>
      <x:c r="B39" s="1"/>
      <x:c r="C39" s="7"/>
      <x:c r="D39" s="7"/>
      <x:c r="E39" s="7"/>
      <x:c r="F39" s="7"/>
      <x:c r="G39" s="7"/>
      <x:c r="H39" s="7"/>
      <x:c r="I39" s="7"/>
      <x:c r="J39" s="7"/>
      <x:c r="K39" s="7"/>
      <x:c r="L39" s="7"/>
      <x:c r="M39" s="7"/>
      <x:c r="N39" s="7"/>
      <x:c r="O39" s="7"/>
      <x:c r="P39" s="7"/>
      <x:c r="Q39" s="7"/>
      <x:c r="R39" s="7"/>
      <x:c r="S39" s="7"/>
      <x:c r="T39" s="7"/>
      <x:c r="U39" s="7"/>
      <x:c r="V39" s="7"/>
      <x:c r="W39" s="7"/>
    </x:row>
    <x:row r="40" ht="23" customHeight="1">
      <x:c r="A40" s="1"/>
      <x:c r="B40" s="1"/>
      <x:c r="C40" s="7"/>
      <x:c r="D40" s="7"/>
      <x:c r="E40" s="7"/>
      <x:c r="F40" s="7"/>
      <x:c r="G40" s="7"/>
      <x:c r="H40" s="7"/>
      <x:c r="I40" s="7"/>
      <x:c r="J40" s="7"/>
      <x:c r="K40" s="7"/>
      <x:c r="L40" s="7"/>
      <x:c r="M40" s="7"/>
      <x:c r="N40" s="7"/>
      <x:c r="O40" s="7"/>
      <x:c r="P40" s="7"/>
      <x:c r="Q40" s="7"/>
      <x:c r="R40" s="7"/>
      <x:c r="S40" s="7"/>
      <x:c r="T40" s="7"/>
      <x:c r="U40" s="7"/>
      <x:c r="V40" s="7"/>
      <x:c r="W40" s="7"/>
    </x:row>
    <x:row r="41" ht="23" customHeight="1">
      <x:c r="A41" s="1"/>
      <x:c r="B41" s="1"/>
      <x:c r="C41" s="7"/>
      <x:c r="D41" s="7"/>
      <x:c r="E41" s="7"/>
      <x:c r="F41" s="7"/>
      <x:c r="G41" s="7"/>
      <x:c r="H41" s="7"/>
      <x:c r="I41" s="7"/>
      <x:c r="J41" s="7"/>
      <x:c r="K41" s="7"/>
      <x:c r="L41" s="7"/>
      <x:c r="M41" s="7"/>
      <x:c r="N41" s="7"/>
      <x:c r="O41" s="7"/>
      <x:c r="P41" s="7"/>
      <x:c r="Q41" s="7"/>
      <x:c r="R41" s="7"/>
      <x:c r="S41" s="7"/>
      <x:c r="T41" s="7"/>
      <x:c r="U41" s="7"/>
      <x:c r="V41" s="7"/>
      <x:c r="W41" s="7"/>
    </x:row>
    <x:row r="42" ht="23" customHeight="1">
      <x:c r="A42" s="1"/>
      <x:c r="B42" s="1"/>
      <x:c r="C42" s="7"/>
      <x:c r="D42" s="7"/>
      <x:c r="E42" s="7"/>
      <x:c r="F42" s="7"/>
      <x:c r="G42" s="7"/>
      <x:c r="H42" s="7"/>
      <x:c r="I42" s="7"/>
      <x:c r="J42" s="7"/>
      <x:c r="K42" s="7"/>
      <x:c r="L42" s="7"/>
      <x:c r="M42" s="7"/>
      <x:c r="N42" s="7"/>
      <x:c r="O42" s="7"/>
      <x:c r="P42" s="7"/>
      <x:c r="Q42" s="7"/>
      <x:c r="R42" s="7"/>
      <x:c r="S42" s="7"/>
      <x:c r="T42" s="7"/>
      <x:c r="U42" s="7"/>
      <x:c r="V42" s="7"/>
      <x:c r="W42" s="7"/>
    </x:row>
    <x:row r="43" ht="23" customHeight="1">
      <x:c r="A43" s="1"/>
      <x:c r="B43" s="1"/>
      <x:c r="C43" s="7"/>
      <x:c r="D43" s="7"/>
      <x:c r="E43" s="7"/>
      <x:c r="F43" s="7"/>
      <x:c r="G43" s="7"/>
      <x:c r="H43" s="7"/>
      <x:c r="I43" s="7"/>
      <x:c r="J43" s="7"/>
      <x:c r="K43" s="7"/>
      <x:c r="L43" s="7"/>
      <x:c r="M43" s="7"/>
      <x:c r="N43" s="7"/>
      <x:c r="O43" s="7"/>
      <x:c r="P43" s="7"/>
      <x:c r="Q43" s="7"/>
      <x:c r="R43" s="7"/>
      <x:c r="S43" s="7"/>
      <x:c r="T43" s="7"/>
      <x:c r="U43" s="7"/>
      <x:c r="V43" s="7"/>
      <x:c r="W43" s="7"/>
    </x:row>
    <x:row r="44" ht="23" customHeight="1">
      <x:c r="A44" s="1"/>
      <x:c r="B44" s="1"/>
      <x:c r="C44" s="7"/>
      <x:c r="D44" s="7"/>
      <x:c r="E44" s="7"/>
      <x:c r="F44" s="7"/>
      <x:c r="G44" s="7"/>
      <x:c r="H44" s="7"/>
      <x:c r="I44" s="7"/>
      <x:c r="J44" s="7"/>
      <x:c r="K44" s="7"/>
      <x:c r="L44" s="7"/>
      <x:c r="M44" s="7"/>
      <x:c r="N44" s="7"/>
      <x:c r="O44" s="7"/>
      <x:c r="P44" s="7"/>
      <x:c r="Q44" s="7"/>
      <x:c r="R44" s="7"/>
      <x:c r="S44" s="7"/>
      <x:c r="T44" s="7"/>
      <x:c r="U44" s="7"/>
      <x:c r="V44" s="7"/>
      <x:c r="W44" s="7"/>
    </x:row>
    <x:row r="45" ht="23" customHeight="1">
      <x:c r="A45" s="1"/>
      <x:c r="B45" s="1"/>
      <x:c r="C45" s="7"/>
      <x:c r="D45" s="7"/>
      <x:c r="E45" s="7"/>
      <x:c r="F45" s="7"/>
      <x:c r="G45" s="7"/>
      <x:c r="H45" s="7"/>
      <x:c r="I45" s="7"/>
      <x:c r="J45" s="7"/>
      <x:c r="K45" s="7"/>
      <x:c r="L45" s="7"/>
      <x:c r="M45" s="7"/>
      <x:c r="N45" s="7"/>
      <x:c r="O45" s="7"/>
      <x:c r="P45" s="7"/>
      <x:c r="Q45" s="7"/>
      <x:c r="R45" s="7"/>
      <x:c r="S45" s="7"/>
      <x:c r="T45" s="7"/>
      <x:c r="U45" s="7"/>
      <x:c r="V45" s="7"/>
      <x:c r="W45" s="7"/>
    </x:row>
    <x:row r="46" ht="23" customHeight="1">
      <x:c r="A46" s="1"/>
      <x:c r="B46" s="1"/>
      <x:c r="C46" s="7"/>
      <x:c r="D46" s="7"/>
      <x:c r="E46" s="7"/>
      <x:c r="F46" s="7"/>
      <x:c r="G46" s="7"/>
      <x:c r="H46" s="7"/>
      <x:c r="I46" s="7"/>
      <x:c r="J46" s="7"/>
      <x:c r="K46" s="7"/>
      <x:c r="L46" s="7"/>
      <x:c r="M46" s="7"/>
      <x:c r="N46" s="7"/>
      <x:c r="O46" s="7"/>
      <x:c r="P46" s="7"/>
      <x:c r="Q46" s="7"/>
      <x:c r="R46" s="7"/>
      <x:c r="S46" s="7"/>
      <x:c r="T46" s="7"/>
      <x:c r="U46" s="7"/>
      <x:c r="V46" s="7"/>
      <x:c r="W46" s="7"/>
    </x:row>
    <x:row r="47" ht="23" customHeight="1">
      <x:c r="A47" s="1"/>
      <x:c r="B47" s="1"/>
      <x:c r="C47" s="7"/>
      <x:c r="D47" s="7"/>
      <x:c r="E47" s="7"/>
      <x:c r="F47" s="7"/>
      <x:c r="G47" s="7"/>
      <x:c r="H47" s="7"/>
      <x:c r="I47" s="7"/>
      <x:c r="J47" s="7"/>
      <x:c r="K47" s="7"/>
      <x:c r="L47" s="7"/>
      <x:c r="M47" s="7"/>
      <x:c r="N47" s="7"/>
      <x:c r="O47" s="7"/>
      <x:c r="P47" s="7"/>
      <x:c r="Q47" s="7"/>
      <x:c r="R47" s="7"/>
      <x:c r="S47" s="7"/>
      <x:c r="T47" s="7"/>
      <x:c r="U47" s="7"/>
      <x:c r="V47" s="7"/>
      <x:c r="W47" s="7"/>
    </x:row>
    <x:row r="48" ht="23" customHeight="1">
      <x:c r="A48" s="1"/>
      <x:c r="B48" s="1"/>
      <x:c r="C48" s="7"/>
      <x:c r="D48" s="7"/>
      <x:c r="E48" s="7"/>
      <x:c r="F48" s="7"/>
      <x:c r="G48" s="7"/>
      <x:c r="H48" s="7"/>
      <x:c r="I48" s="7"/>
      <x:c r="J48" s="7"/>
      <x:c r="K48" s="7"/>
      <x:c r="L48" s="7"/>
      <x:c r="M48" s="7"/>
      <x:c r="N48" s="7"/>
      <x:c r="O48" s="7"/>
      <x:c r="P48" s="7"/>
      <x:c r="Q48" s="7"/>
      <x:c r="R48" s="7"/>
      <x:c r="S48" s="7"/>
      <x:c r="T48" s="7"/>
      <x:c r="U48" s="7"/>
      <x:c r="V48" s="7"/>
      <x:c r="W48" s="7"/>
    </x:row>
    <x:row r="49" ht="23" customHeight="1">
      <x:c r="A49" s="1"/>
      <x:c r="B49" s="1"/>
      <x:c r="C49" s="7"/>
      <x:c r="D49" s="7"/>
      <x:c r="E49" s="7"/>
      <x:c r="F49" s="7"/>
      <x:c r="G49" s="7"/>
      <x:c r="H49" s="7"/>
      <x:c r="I49" s="7"/>
      <x:c r="J49" s="7"/>
      <x:c r="K49" s="7"/>
      <x:c r="L49" s="7"/>
      <x:c r="M49" s="7"/>
      <x:c r="N49" s="7"/>
      <x:c r="O49" s="7"/>
      <x:c r="P49" s="7"/>
      <x:c r="Q49" s="7"/>
      <x:c r="R49" s="7"/>
      <x:c r="S49" s="7"/>
      <x:c r="T49" s="7"/>
      <x:c r="U49" s="7"/>
      <x:c r="V49" s="7"/>
      <x:c r="W49" s="7"/>
    </x:row>
    <x:row r="50" ht="23" customHeight="1">
      <x:c r="A50" s="1"/>
      <x:c r="B50" s="1"/>
      <x:c r="C50" s="7"/>
      <x:c r="D50" s="7"/>
      <x:c r="E50" s="7"/>
      <x:c r="F50" s="7"/>
      <x:c r="G50" s="7"/>
      <x:c r="H50" s="7"/>
      <x:c r="I50" s="7"/>
      <x:c r="J50" s="7"/>
      <x:c r="K50" s="7"/>
      <x:c r="L50" s="7"/>
      <x:c r="M50" s="7"/>
      <x:c r="N50" s="7"/>
      <x:c r="O50" s="7"/>
      <x:c r="P50" s="7"/>
      <x:c r="Q50" s="7"/>
      <x:c r="R50" s="7"/>
      <x:c r="S50" s="7"/>
      <x:c r="T50" s="7"/>
      <x:c r="U50" s="7"/>
      <x:c r="V50" s="7"/>
      <x:c r="W50" s="7"/>
    </x:row>
    <x:row r="51" ht="23" customHeight="1">
      <x:c r="A51" s="1"/>
      <x:c r="B51" s="1"/>
      <x:c r="C51" s="7"/>
      <x:c r="D51" s="7"/>
      <x:c r="E51" s="7"/>
      <x:c r="F51" s="7"/>
      <x:c r="G51" s="7"/>
      <x:c r="H51" s="7"/>
      <x:c r="I51" s="7"/>
      <x:c r="J51" s="7"/>
      <x:c r="K51" s="7"/>
      <x:c r="L51" s="7"/>
      <x:c r="M51" s="7"/>
      <x:c r="N51" s="7"/>
      <x:c r="O51" s="7"/>
      <x:c r="P51" s="7"/>
      <x:c r="Q51" s="7"/>
      <x:c r="R51" s="7"/>
      <x:c r="S51" s="7"/>
      <x:c r="T51" s="7"/>
      <x:c r="U51" s="7"/>
      <x:c r="V51" s="7"/>
      <x:c r="W51" s="7"/>
    </x:row>
    <x:row r="52" ht="23" customHeight="1">
      <x:c r="A52" s="1"/>
      <x:c r="B52" s="1"/>
      <x:c r="C52" s="7"/>
      <x:c r="D52" s="7"/>
      <x:c r="E52" s="7"/>
      <x:c r="F52" s="7"/>
      <x:c r="G52" s="7"/>
      <x:c r="H52" s="7"/>
      <x:c r="I52" s="7"/>
      <x:c r="J52" s="7"/>
      <x:c r="K52" s="7"/>
      <x:c r="L52" s="7"/>
      <x:c r="M52" s="7"/>
      <x:c r="N52" s="7"/>
      <x:c r="O52" s="7"/>
      <x:c r="P52" s="7"/>
      <x:c r="Q52" s="7"/>
      <x:c r="R52" s="7"/>
      <x:c r="S52" s="7"/>
      <x:c r="T52" s="7"/>
      <x:c r="U52" s="7"/>
      <x:c r="V52" s="7"/>
      <x:c r="W52" s="7"/>
    </x:row>
    <x:row r="53" ht="23" customHeight="1">
      <x:c r="A53" s="1"/>
      <x:c r="B53" s="1"/>
      <x:c r="C53" s="7"/>
      <x:c r="D53" s="7"/>
      <x:c r="E53" s="7"/>
      <x:c r="F53" s="7"/>
      <x:c r="G53" s="7"/>
      <x:c r="H53" s="7"/>
      <x:c r="I53" s="7"/>
      <x:c r="J53" s="7"/>
      <x:c r="K53" s="7"/>
      <x:c r="L53" s="7"/>
      <x:c r="M53" s="7"/>
      <x:c r="N53" s="7"/>
      <x:c r="O53" s="7"/>
      <x:c r="P53" s="7"/>
      <x:c r="Q53" s="7"/>
      <x:c r="R53" s="7"/>
      <x:c r="S53" s="7"/>
      <x:c r="T53" s="7"/>
      <x:c r="U53" s="7"/>
      <x:c r="V53" s="7"/>
      <x:c r="W53" s="7"/>
    </x:row>
    <x:row r="54" ht="23" customHeight="1">
      <x:c r="A54" s="1"/>
      <x:c r="B54" s="1"/>
      <x:c r="C54" s="7"/>
      <x:c r="D54" s="7"/>
      <x:c r="E54" s="7"/>
      <x:c r="F54" s="7"/>
      <x:c r="G54" s="7"/>
      <x:c r="H54" s="7"/>
      <x:c r="I54" s="7"/>
      <x:c r="J54" s="7"/>
      <x:c r="K54" s="7"/>
      <x:c r="L54" s="7"/>
      <x:c r="M54" s="7"/>
      <x:c r="N54" s="7"/>
      <x:c r="O54" s="7"/>
      <x:c r="P54" s="7"/>
      <x:c r="Q54" s="7"/>
      <x:c r="R54" s="7"/>
      <x:c r="S54" s="7"/>
      <x:c r="T54" s="7"/>
      <x:c r="U54" s="7"/>
      <x:c r="V54" s="7"/>
      <x:c r="W54" s="7"/>
    </x:row>
    <x:row r="55" ht="23" customHeight="1">
      <x:c r="A55" s="1"/>
      <x:c r="B55" s="1"/>
      <x:c r="C55" s="7"/>
      <x:c r="D55" s="7"/>
      <x:c r="E55" s="7"/>
      <x:c r="F55" s="7"/>
      <x:c r="G55" s="7"/>
      <x:c r="H55" s="7"/>
      <x:c r="I55" s="7"/>
      <x:c r="J55" s="7"/>
      <x:c r="K55" s="7"/>
      <x:c r="L55" s="7"/>
      <x:c r="M55" s="7"/>
      <x:c r="N55" s="7"/>
      <x:c r="O55" s="7"/>
      <x:c r="P55" s="7"/>
      <x:c r="Q55" s="7"/>
      <x:c r="R55" s="7"/>
      <x:c r="S55" s="7"/>
      <x:c r="T55" s="7"/>
      <x:c r="U55" s="7"/>
      <x:c r="V55" s="7"/>
      <x:c r="W55" s="7"/>
    </x:row>
    <x:row r="56" ht="23" customHeight="1">
      <x:c r="A56" s="1"/>
      <x:c r="B56" s="1"/>
      <x:c r="C56" s="7"/>
      <x:c r="D56" s="7"/>
      <x:c r="E56" s="7"/>
      <x:c r="F56" s="7"/>
      <x:c r="G56" s="7"/>
      <x:c r="H56" s="7"/>
      <x:c r="I56" s="7"/>
      <x:c r="J56" s="7"/>
      <x:c r="K56" s="7"/>
      <x:c r="L56" s="7"/>
      <x:c r="M56" s="7"/>
      <x:c r="N56" s="7"/>
      <x:c r="O56" s="7"/>
      <x:c r="P56" s="7"/>
      <x:c r="Q56" s="7"/>
      <x:c r="R56" s="7"/>
      <x:c r="S56" s="7"/>
      <x:c r="T56" s="7"/>
      <x:c r="U56" s="7"/>
      <x:c r="V56" s="7"/>
      <x:c r="W56" s="7"/>
    </x:row>
    <x:row r="57" ht="23" customHeight="1">
      <x:c r="A57" s="1"/>
      <x:c r="B57" s="1"/>
      <x:c r="C57" s="7"/>
      <x:c r="D57" s="7"/>
      <x:c r="E57" s="7"/>
      <x:c r="F57" s="7"/>
      <x:c r="G57" s="7"/>
      <x:c r="H57" s="7"/>
      <x:c r="I57" s="7"/>
      <x:c r="J57" s="7"/>
      <x:c r="K57" s="7"/>
      <x:c r="L57" s="7"/>
      <x:c r="M57" s="7"/>
      <x:c r="N57" s="7"/>
      <x:c r="O57" s="7"/>
      <x:c r="P57" s="7"/>
      <x:c r="Q57" s="7"/>
      <x:c r="R57" s="7"/>
      <x:c r="S57" s="7"/>
      <x:c r="T57" s="7"/>
      <x:c r="U57" s="7"/>
      <x:c r="V57" s="7"/>
      <x:c r="W57" s="7"/>
    </x:row>
    <x:row r="58" ht="23" customHeight="1">
      <x:c r="A58" s="1"/>
      <x:c r="B58" s="1"/>
      <x:c r="C58" s="7"/>
      <x:c r="D58" s="7"/>
      <x:c r="E58" s="7"/>
      <x:c r="F58" s="7"/>
      <x:c r="G58" s="7"/>
      <x:c r="H58" s="7"/>
      <x:c r="I58" s="7"/>
      <x:c r="J58" s="7"/>
      <x:c r="K58" s="7"/>
      <x:c r="L58" s="7"/>
      <x:c r="M58" s="7"/>
      <x:c r="N58" s="7"/>
      <x:c r="O58" s="7"/>
      <x:c r="P58" s="7"/>
      <x:c r="Q58" s="7"/>
      <x:c r="R58" s="7"/>
      <x:c r="S58" s="7"/>
      <x:c r="T58" s="7"/>
      <x:c r="U58" s="7"/>
      <x:c r="V58" s="7"/>
      <x:c r="W58" s="7"/>
    </x:row>
    <x:row r="59" ht="23" customHeight="1">
      <x:c r="A59" s="1"/>
      <x:c r="B59" s="1"/>
      <x:c r="C59" s="7"/>
      <x:c r="D59" s="7"/>
      <x:c r="E59" s="7"/>
      <x:c r="F59" s="7"/>
      <x:c r="G59" s="7"/>
      <x:c r="H59" s="7"/>
      <x:c r="I59" s="7"/>
      <x:c r="J59" s="7"/>
      <x:c r="K59" s="7"/>
      <x:c r="L59" s="7"/>
      <x:c r="M59" s="7"/>
      <x:c r="N59" s="7"/>
      <x:c r="O59" s="7"/>
      <x:c r="P59" s="7"/>
      <x:c r="Q59" s="7"/>
      <x:c r="R59" s="7"/>
      <x:c r="S59" s="7"/>
      <x:c r="T59" s="7"/>
      <x:c r="U59" s="7"/>
      <x:c r="V59" s="7"/>
      <x:c r="W59" s="7"/>
    </x:row>
    <x:row r="60" ht="23" customHeight="1">
      <x:c r="A60" s="1"/>
      <x:c r="B60" s="1"/>
      <x:c r="C60" s="7"/>
      <x:c r="D60" s="7"/>
      <x:c r="E60" s="7"/>
      <x:c r="F60" s="7"/>
      <x:c r="G60" s="7"/>
      <x:c r="H60" s="7"/>
      <x:c r="I60" s="7"/>
      <x:c r="J60" s="7"/>
      <x:c r="K60" s="7"/>
      <x:c r="L60" s="7"/>
      <x:c r="M60" s="7"/>
      <x:c r="N60" s="7"/>
      <x:c r="O60" s="7"/>
      <x:c r="P60" s="7"/>
      <x:c r="Q60" s="7"/>
      <x:c r="R60" s="7"/>
      <x:c r="S60" s="7"/>
      <x:c r="T60" s="7"/>
      <x:c r="U60" s="7"/>
      <x:c r="V60" s="7"/>
      <x:c r="W60" s="7"/>
    </x:row>
    <x:row r="61" ht="23" customHeight="1">
      <x:c r="A61" s="1"/>
      <x:c r="B61" s="1"/>
      <x:c r="C61" s="7"/>
      <x:c r="D61" s="7"/>
      <x:c r="E61" s="7"/>
      <x:c r="F61" s="7"/>
      <x:c r="G61" s="7"/>
      <x:c r="H61" s="7"/>
      <x:c r="I61" s="7"/>
      <x:c r="J61" s="7"/>
      <x:c r="K61" s="7"/>
      <x:c r="L61" s="7"/>
      <x:c r="M61" s="7"/>
      <x:c r="N61" s="7"/>
      <x:c r="O61" s="7"/>
      <x:c r="P61" s="7"/>
      <x:c r="Q61" s="7"/>
      <x:c r="R61" s="7"/>
      <x:c r="S61" s="7"/>
      <x:c r="T61" s="7"/>
      <x:c r="U61" s="7"/>
      <x:c r="V61" s="7"/>
      <x:c r="W61" s="7"/>
    </x:row>
    <x:row r="62" ht="23" customHeight="1">
      <x:c r="A62" s="1"/>
      <x:c r="B62" s="1"/>
      <x:c r="C62" s="7"/>
      <x:c r="D62" s="7"/>
      <x:c r="E62" s="7"/>
      <x:c r="F62" s="7"/>
      <x:c r="G62" s="7"/>
      <x:c r="H62" s="7"/>
      <x:c r="I62" s="7"/>
      <x:c r="J62" s="7"/>
      <x:c r="K62" s="7"/>
      <x:c r="L62" s="7"/>
      <x:c r="M62" s="7"/>
      <x:c r="N62" s="7"/>
      <x:c r="O62" s="7"/>
      <x:c r="P62" s="7"/>
      <x:c r="Q62" s="7"/>
      <x:c r="R62" s="7"/>
      <x:c r="S62" s="7"/>
      <x:c r="T62" s="7"/>
      <x:c r="U62" s="7"/>
      <x:c r="V62" s="7"/>
      <x:c r="W62" s="7"/>
    </x:row>
    <x:row r="63" ht="23" customHeight="1">
      <x:c r="A63" s="1"/>
      <x:c r="B63" s="1"/>
      <x:c r="C63" s="7"/>
      <x:c r="D63" s="7"/>
      <x:c r="E63" s="7"/>
      <x:c r="F63" s="7"/>
      <x:c r="G63" s="7"/>
      <x:c r="H63" s="7"/>
      <x:c r="I63" s="7"/>
      <x:c r="J63" s="7"/>
      <x:c r="K63" s="7"/>
      <x:c r="L63" s="7"/>
      <x:c r="M63" s="7"/>
      <x:c r="N63" s="7"/>
      <x:c r="O63" s="7"/>
      <x:c r="P63" s="7"/>
      <x:c r="Q63" s="7"/>
      <x:c r="R63" s="7"/>
      <x:c r="S63" s="7"/>
      <x:c r="T63" s="7"/>
      <x:c r="U63" s="7"/>
      <x:c r="V63" s="7"/>
      <x:c r="W63" s="7"/>
    </x:row>
    <x:row r="64" ht="23" customHeight="1">
      <x:c r="A64" s="1"/>
      <x:c r="B64" s="1"/>
      <x:c r="C64" s="7"/>
      <x:c r="D64" s="7"/>
      <x:c r="E64" s="7"/>
      <x:c r="F64" s="7"/>
      <x:c r="G64" s="7"/>
      <x:c r="H64" s="7"/>
      <x:c r="I64" s="7"/>
      <x:c r="J64" s="7"/>
      <x:c r="K64" s="7"/>
      <x:c r="L64" s="7"/>
      <x:c r="M64" s="7"/>
      <x:c r="N64" s="7"/>
      <x:c r="O64" s="7"/>
      <x:c r="P64" s="7"/>
      <x:c r="Q64" s="7"/>
      <x:c r="R64" s="7"/>
      <x:c r="S64" s="7"/>
      <x:c r="T64" s="7"/>
      <x:c r="U64" s="7"/>
      <x:c r="V64" s="7"/>
      <x:c r="W64" s="7"/>
    </x:row>
    <x:row r="65" ht="23" customHeight="1">
      <x:c r="A65" s="1"/>
      <x:c r="B65" s="1"/>
      <x:c r="C65" s="7"/>
      <x:c r="D65" s="7"/>
      <x:c r="E65" s="7"/>
      <x:c r="F65" s="7"/>
      <x:c r="G65" s="7"/>
      <x:c r="H65" s="7"/>
      <x:c r="I65" s="7"/>
      <x:c r="J65" s="7"/>
      <x:c r="K65" s="7"/>
      <x:c r="L65" s="7"/>
      <x:c r="M65" s="7"/>
      <x:c r="N65" s="7"/>
      <x:c r="O65" s="7"/>
      <x:c r="P65" s="7"/>
      <x:c r="Q65" s="7"/>
      <x:c r="R65" s="7"/>
      <x:c r="S65" s="7"/>
      <x:c r="T65" s="7"/>
      <x:c r="U65" s="7"/>
      <x:c r="V65" s="7"/>
      <x:c r="W65" s="7"/>
    </x:row>
    <x:row r="66" ht="23" customHeight="1">
      <x:c r="A66" s="1"/>
      <x:c r="B66" s="1"/>
      <x:c r="C66" s="7"/>
      <x:c r="D66" s="7"/>
      <x:c r="E66" s="7"/>
      <x:c r="F66" s="7"/>
      <x:c r="G66" s="7"/>
      <x:c r="H66" s="7"/>
      <x:c r="I66" s="7"/>
      <x:c r="J66" s="7"/>
      <x:c r="K66" s="7"/>
      <x:c r="L66" s="7"/>
      <x:c r="M66" s="7"/>
      <x:c r="N66" s="7"/>
      <x:c r="O66" s="7"/>
      <x:c r="P66" s="7"/>
      <x:c r="Q66" s="7"/>
      <x:c r="R66" s="7"/>
      <x:c r="S66" s="7"/>
      <x:c r="T66" s="7"/>
      <x:c r="U66" s="7"/>
      <x:c r="V66" s="7"/>
      <x:c r="W66" s="7"/>
    </x:row>
    <x:row r="67" ht="23" customHeight="1">
      <x:c r="A67" s="1"/>
      <x:c r="B67" s="1"/>
      <x:c r="C67" s="7"/>
      <x:c r="D67" s="7"/>
      <x:c r="E67" s="7"/>
      <x:c r="F67" s="7"/>
      <x:c r="G67" s="7"/>
      <x:c r="H67" s="7"/>
      <x:c r="I67" s="7"/>
      <x:c r="J67" s="7"/>
      <x:c r="K67" s="7"/>
      <x:c r="L67" s="7"/>
      <x:c r="M67" s="7"/>
      <x:c r="N67" s="7"/>
      <x:c r="O67" s="7"/>
      <x:c r="P67" s="7"/>
      <x:c r="Q67" s="7"/>
      <x:c r="R67" s="7"/>
      <x:c r="S67" s="7"/>
      <x:c r="T67" s="7"/>
      <x:c r="U67" s="7"/>
      <x:c r="V67" s="7"/>
      <x:c r="W67" s="7"/>
    </x:row>
    <x:row r="68" ht="23" customHeight="1">
      <x:c r="A68" s="1"/>
      <x:c r="B68" s="1"/>
      <x:c r="C68" s="7"/>
      <x:c r="D68" s="7"/>
      <x:c r="E68" s="7"/>
      <x:c r="F68" s="7"/>
      <x:c r="G68" s="7"/>
      <x:c r="H68" s="7"/>
      <x:c r="I68" s="7"/>
      <x:c r="J68" s="7"/>
      <x:c r="K68" s="7"/>
      <x:c r="L68" s="7"/>
      <x:c r="M68" s="7"/>
      <x:c r="N68" s="7"/>
      <x:c r="O68" s="7"/>
      <x:c r="P68" s="7"/>
      <x:c r="Q68" s="7"/>
      <x:c r="R68" s="7"/>
      <x:c r="S68" s="7"/>
      <x:c r="T68" s="7"/>
      <x:c r="U68" s="7"/>
      <x:c r="V68" s="7"/>
      <x:c r="W68" s="7"/>
    </x:row>
    <x:row r="69" ht="23" customHeight="1">
      <x:c r="A69" s="1"/>
      <x:c r="B69" s="1"/>
      <x:c r="C69" s="7"/>
      <x:c r="D69" s="7"/>
      <x:c r="E69" s="7"/>
      <x:c r="F69" s="7"/>
      <x:c r="G69" s="7"/>
      <x:c r="H69" s="7"/>
      <x:c r="I69" s="7"/>
      <x:c r="J69" s="7"/>
      <x:c r="K69" s="7"/>
      <x:c r="L69" s="7"/>
      <x:c r="M69" s="7"/>
      <x:c r="N69" s="7"/>
      <x:c r="O69" s="7"/>
      <x:c r="P69" s="7"/>
      <x:c r="Q69" s="7"/>
      <x:c r="R69" s="7"/>
      <x:c r="S69" s="7"/>
      <x:c r="T69" s="7"/>
      <x:c r="U69" s="7"/>
      <x:c r="V69" s="7"/>
      <x:c r="W69" s="7"/>
    </x:row>
    <x:row r="70" ht="23" customHeight="1">
      <x:c r="A70" s="1"/>
      <x:c r="B70" s="1"/>
      <x:c r="C70" s="7"/>
      <x:c r="D70" s="7"/>
      <x:c r="E70" s="7"/>
      <x:c r="F70" s="7"/>
      <x:c r="G70" s="7"/>
      <x:c r="H70" s="7"/>
      <x:c r="I70" s="7"/>
      <x:c r="J70" s="7"/>
      <x:c r="K70" s="7"/>
      <x:c r="L70" s="7"/>
      <x:c r="M70" s="7"/>
      <x:c r="N70" s="7"/>
      <x:c r="O70" s="7"/>
      <x:c r="P70" s="7"/>
      <x:c r="Q70" s="7"/>
      <x:c r="R70" s="7"/>
      <x:c r="S70" s="7"/>
      <x:c r="T70" s="7"/>
      <x:c r="U70" s="7"/>
      <x:c r="V70" s="7"/>
      <x:c r="W70" s="7"/>
    </x:row>
    <x:row r="71" ht="23" customHeight="1">
      <x:c r="A71" s="1"/>
      <x:c r="B71" s="1"/>
      <x:c r="C71" s="7"/>
      <x:c r="D71" s="7"/>
      <x:c r="E71" s="7"/>
      <x:c r="F71" s="7"/>
      <x:c r="G71" s="7"/>
      <x:c r="H71" s="7"/>
      <x:c r="I71" s="7"/>
      <x:c r="J71" s="7"/>
      <x:c r="K71" s="7"/>
      <x:c r="L71" s="7"/>
      <x:c r="M71" s="7"/>
      <x:c r="N71" s="7"/>
      <x:c r="O71" s="7"/>
      <x:c r="P71" s="7"/>
      <x:c r="Q71" s="7"/>
      <x:c r="R71" s="7"/>
      <x:c r="S71" s="7"/>
      <x:c r="T71" s="7"/>
      <x:c r="U71" s="7"/>
      <x:c r="V71" s="7"/>
      <x:c r="W71" s="7"/>
    </x:row>
    <x:row r="72" ht="23" customHeight="1">
      <x:c r="A72" s="1"/>
      <x:c r="B72" s="1"/>
      <x:c r="C72" s="7"/>
      <x:c r="D72" s="7"/>
      <x:c r="E72" s="7"/>
      <x:c r="F72" s="7"/>
      <x:c r="G72" s="7"/>
      <x:c r="H72" s="7"/>
      <x:c r="I72" s="7"/>
      <x:c r="J72" s="7"/>
      <x:c r="K72" s="7"/>
      <x:c r="L72" s="7"/>
      <x:c r="M72" s="7"/>
      <x:c r="N72" s="7"/>
      <x:c r="O72" s="7"/>
      <x:c r="P72" s="7"/>
      <x:c r="Q72" s="7"/>
      <x:c r="R72" s="7"/>
      <x:c r="S72" s="7"/>
      <x:c r="T72" s="7"/>
      <x:c r="U72" s="7"/>
      <x:c r="V72" s="7"/>
      <x:c r="W72" s="7"/>
    </x:row>
    <x:row r="73" ht="23" customHeight="1">
      <x:c r="A73" s="1"/>
      <x:c r="B73" s="1"/>
      <x:c r="C73" s="7"/>
      <x:c r="D73" s="7"/>
      <x:c r="E73" s="7"/>
      <x:c r="F73" s="7"/>
      <x:c r="G73" s="7"/>
      <x:c r="H73" s="7"/>
      <x:c r="I73" s="7"/>
      <x:c r="J73" s="7"/>
      <x:c r="K73" s="7"/>
      <x:c r="L73" s="7"/>
      <x:c r="M73" s="7"/>
      <x:c r="N73" s="7"/>
      <x:c r="O73" s="7"/>
      <x:c r="P73" s="7"/>
      <x:c r="Q73" s="7"/>
      <x:c r="R73" s="7"/>
      <x:c r="S73" s="7"/>
      <x:c r="T73" s="7"/>
      <x:c r="U73" s="7"/>
      <x:c r="V73" s="7"/>
      <x:c r="W73" s="7"/>
    </x:row>
    <x:row r="74" ht="23" customHeight="1">
      <x:c r="A74" s="1"/>
      <x:c r="B74" s="1"/>
      <x:c r="C74" s="7"/>
      <x:c r="D74" s="7"/>
      <x:c r="E74" s="7"/>
      <x:c r="F74" s="7"/>
      <x:c r="G74" s="7"/>
      <x:c r="H74" s="7"/>
      <x:c r="I74" s="7"/>
      <x:c r="J74" s="7"/>
      <x:c r="K74" s="7"/>
      <x:c r="L74" s="7"/>
      <x:c r="M74" s="7"/>
      <x:c r="N74" s="7"/>
      <x:c r="O74" s="7"/>
      <x:c r="P74" s="7"/>
      <x:c r="Q74" s="7"/>
      <x:c r="R74" s="7"/>
      <x:c r="S74" s="7"/>
      <x:c r="T74" s="7"/>
      <x:c r="U74" s="7"/>
      <x:c r="V74" s="7"/>
      <x:c r="W74" s="7"/>
    </x:row>
    <x:row r="75" ht="23" customHeight="1">
      <x:c r="A75" s="1"/>
      <x:c r="B75" s="1"/>
      <x:c r="C75" s="7"/>
      <x:c r="D75" s="7"/>
      <x:c r="E75" s="7"/>
      <x:c r="F75" s="7"/>
      <x:c r="G75" s="7"/>
      <x:c r="H75" s="7"/>
      <x:c r="I75" s="7"/>
      <x:c r="J75" s="7"/>
      <x:c r="K75" s="7"/>
      <x:c r="L75" s="7"/>
      <x:c r="M75" s="7"/>
      <x:c r="N75" s="7"/>
      <x:c r="O75" s="7"/>
      <x:c r="P75" s="7"/>
      <x:c r="Q75" s="7"/>
      <x:c r="R75" s="7"/>
      <x:c r="S75" s="7"/>
      <x:c r="T75" s="7"/>
      <x:c r="U75" s="7"/>
      <x:c r="V75" s="7"/>
      <x:c r="W75" s="7"/>
    </x:row>
    <x:row r="76" ht="23" customHeight="1">
      <x:c r="A76" s="1"/>
      <x:c r="B76" s="1"/>
      <x:c r="C76" s="7"/>
      <x:c r="D76" s="7"/>
      <x:c r="E76" s="7"/>
      <x:c r="F76" s="7"/>
      <x:c r="G76" s="7"/>
      <x:c r="H76" s="7"/>
      <x:c r="I76" s="7"/>
      <x:c r="J76" s="7"/>
      <x:c r="K76" s="7"/>
      <x:c r="L76" s="7"/>
      <x:c r="M76" s="7"/>
      <x:c r="N76" s="7"/>
      <x:c r="O76" s="7"/>
      <x:c r="P76" s="7"/>
      <x:c r="Q76" s="7"/>
      <x:c r="R76" s="7"/>
      <x:c r="S76" s="7"/>
      <x:c r="T76" s="7"/>
      <x:c r="U76" s="7"/>
      <x:c r="V76" s="7"/>
      <x:c r="W76" s="7"/>
    </x:row>
    <x:row r="77" ht="23" customHeight="1">
      <x:c r="A77" s="1"/>
      <x:c r="B77" s="1"/>
      <x:c r="C77" s="7"/>
      <x:c r="D77" s="7"/>
      <x:c r="E77" s="7"/>
      <x:c r="F77" s="7"/>
      <x:c r="G77" s="7"/>
      <x:c r="H77" s="7"/>
      <x:c r="I77" s="7"/>
      <x:c r="J77" s="7"/>
      <x:c r="K77" s="7"/>
      <x:c r="L77" s="7"/>
      <x:c r="M77" s="7"/>
      <x:c r="N77" s="7"/>
      <x:c r="O77" s="7"/>
      <x:c r="P77" s="7"/>
      <x:c r="Q77" s="7"/>
      <x:c r="R77" s="7"/>
      <x:c r="S77" s="7"/>
      <x:c r="T77" s="7"/>
      <x:c r="U77" s="7"/>
      <x:c r="V77" s="7"/>
      <x:c r="W77" s="7"/>
    </x:row>
    <x:row r="78" ht="23" customHeight="1">
      <x:c r="A78" s="1"/>
      <x:c r="B78" s="1"/>
      <x:c r="C78" s="7"/>
      <x:c r="D78" s="7"/>
      <x:c r="E78" s="7"/>
      <x:c r="F78" s="7"/>
      <x:c r="G78" s="7"/>
      <x:c r="H78" s="7"/>
      <x:c r="I78" s="7"/>
      <x:c r="J78" s="7"/>
      <x:c r="K78" s="7"/>
      <x:c r="L78" s="7"/>
      <x:c r="M78" s="7"/>
      <x:c r="N78" s="7"/>
      <x:c r="O78" s="7"/>
      <x:c r="P78" s="7"/>
      <x:c r="Q78" s="7"/>
      <x:c r="R78" s="7"/>
      <x:c r="S78" s="7"/>
      <x:c r="T78" s="7"/>
      <x:c r="U78" s="7"/>
      <x:c r="V78" s="7"/>
      <x:c r="W78" s="7"/>
    </x:row>
    <x:row r="79" ht="23" customHeight="1">
      <x:c r="A79" s="1"/>
      <x:c r="B79" s="1"/>
      <x:c r="C79" s="7"/>
      <x:c r="D79" s="7"/>
      <x:c r="E79" s="7"/>
      <x:c r="F79" s="7"/>
      <x:c r="G79" s="7"/>
      <x:c r="H79" s="7"/>
      <x:c r="I79" s="7"/>
      <x:c r="J79" s="7"/>
      <x:c r="K79" s="7"/>
      <x:c r="L79" s="7"/>
      <x:c r="M79" s="7"/>
      <x:c r="N79" s="7"/>
      <x:c r="O79" s="7"/>
      <x:c r="P79" s="7"/>
      <x:c r="Q79" s="7"/>
      <x:c r="R79" s="7"/>
      <x:c r="S79" s="7"/>
      <x:c r="T79" s="7"/>
      <x:c r="U79" s="7"/>
      <x:c r="V79" s="7"/>
      <x:c r="W79" s="7"/>
    </x:row>
    <x:row r="80" ht="23" customHeight="1">
      <x:c r="A80" s="1"/>
      <x:c r="B80" s="1"/>
      <x:c r="C80" s="7"/>
      <x:c r="D80" s="7"/>
      <x:c r="E80" s="7"/>
      <x:c r="F80" s="7"/>
      <x:c r="G80" s="7"/>
      <x:c r="H80" s="7"/>
      <x:c r="I80" s="7"/>
      <x:c r="J80" s="7"/>
      <x:c r="K80" s="7"/>
      <x:c r="L80" s="7"/>
      <x:c r="M80" s="7"/>
      <x:c r="N80" s="7"/>
      <x:c r="O80" s="7"/>
      <x:c r="P80" s="7"/>
      <x:c r="Q80" s="7"/>
      <x:c r="R80" s="7"/>
      <x:c r="S80" s="7"/>
      <x:c r="T80" s="7"/>
      <x:c r="U80" s="7"/>
      <x:c r="V80" s="7"/>
      <x:c r="W80" s="7"/>
    </x:row>
    <x:row r="81" ht="23" customHeight="1">
      <x:c r="A81" s="1"/>
      <x:c r="B81" s="1"/>
      <x:c r="C81" s="7"/>
      <x:c r="D81" s="7"/>
      <x:c r="E81" s="7"/>
      <x:c r="F81" s="7"/>
      <x:c r="G81" s="7"/>
      <x:c r="H81" s="7"/>
      <x:c r="I81" s="7"/>
      <x:c r="J81" s="7"/>
      <x:c r="K81" s="7"/>
      <x:c r="L81" s="7"/>
      <x:c r="M81" s="7"/>
      <x:c r="N81" s="7"/>
      <x:c r="O81" s="7"/>
      <x:c r="P81" s="7"/>
      <x:c r="Q81" s="7"/>
      <x:c r="R81" s="7"/>
      <x:c r="S81" s="7"/>
      <x:c r="T81" s="7"/>
      <x:c r="U81" s="7"/>
      <x:c r="V81" s="7"/>
      <x:c r="W81" s="7"/>
    </x:row>
    <x:row r="82" ht="23" customHeight="1">
      <x:c r="A82" s="1"/>
      <x:c r="B82" s="1"/>
      <x:c r="C82" s="7"/>
      <x:c r="D82" s="7"/>
      <x:c r="E82" s="7"/>
      <x:c r="F82" s="7"/>
      <x:c r="G82" s="7"/>
      <x:c r="H82" s="7"/>
      <x:c r="I82" s="7"/>
      <x:c r="J82" s="7"/>
      <x:c r="K82" s="7"/>
      <x:c r="L82" s="7"/>
      <x:c r="M82" s="7"/>
      <x:c r="N82" s="7"/>
      <x:c r="O82" s="7"/>
      <x:c r="P82" s="7"/>
      <x:c r="Q82" s="7"/>
      <x:c r="R82" s="7"/>
      <x:c r="S82" s="7"/>
      <x:c r="T82" s="7"/>
      <x:c r="U82" s="7"/>
      <x:c r="V82" s="7"/>
      <x:c r="W82" s="7"/>
    </x:row>
    <x:row r="83" ht="23" customHeight="1">
      <x:c r="A83" s="1"/>
      <x:c r="B83" s="1"/>
      <x:c r="C83" s="7"/>
      <x:c r="D83" s="7"/>
      <x:c r="E83" s="7"/>
      <x:c r="F83" s="7"/>
      <x:c r="G83" s="7"/>
      <x:c r="H83" s="7"/>
      <x:c r="I83" s="7"/>
      <x:c r="J83" s="7"/>
      <x:c r="K83" s="7"/>
      <x:c r="L83" s="7"/>
      <x:c r="M83" s="7"/>
      <x:c r="N83" s="7"/>
      <x:c r="O83" s="7"/>
      <x:c r="P83" s="7"/>
      <x:c r="Q83" s="7"/>
      <x:c r="R83" s="7"/>
      <x:c r="S83" s="7"/>
      <x:c r="T83" s="7"/>
      <x:c r="U83" s="7"/>
      <x:c r="V83" s="7"/>
      <x:c r="W83" s="7"/>
    </x:row>
    <x:row r="84" ht="23" customHeight="1">
      <x:c r="A84" s="1"/>
      <x:c r="B84" s="1"/>
      <x:c r="C84" s="7"/>
      <x:c r="D84" s="7"/>
      <x:c r="E84" s="7"/>
      <x:c r="F84" s="7"/>
      <x:c r="G84" s="7"/>
      <x:c r="H84" s="7"/>
      <x:c r="I84" s="7"/>
      <x:c r="J84" s="7"/>
      <x:c r="K84" s="7"/>
      <x:c r="L84" s="7"/>
      <x:c r="M84" s="7"/>
      <x:c r="N84" s="7"/>
      <x:c r="O84" s="7"/>
      <x:c r="P84" s="7"/>
      <x:c r="Q84" s="7"/>
      <x:c r="R84" s="7"/>
      <x:c r="S84" s="7"/>
      <x:c r="T84" s="7"/>
      <x:c r="U84" s="7"/>
      <x:c r="V84" s="7"/>
      <x:c r="W84" s="7"/>
    </x:row>
    <x:row r="85" ht="23" customHeight="1">
      <x:c r="A85" s="1"/>
      <x:c r="B85" s="1"/>
      <x:c r="C85" s="7"/>
      <x:c r="D85" s="7"/>
      <x:c r="E85" s="7"/>
      <x:c r="F85" s="7"/>
      <x:c r="G85" s="7"/>
      <x:c r="H85" s="7"/>
      <x:c r="I85" s="7"/>
      <x:c r="J85" s="7"/>
      <x:c r="K85" s="7"/>
      <x:c r="L85" s="7"/>
      <x:c r="M85" s="7"/>
      <x:c r="N85" s="7"/>
      <x:c r="O85" s="7"/>
      <x:c r="P85" s="7"/>
      <x:c r="Q85" s="7"/>
      <x:c r="R85" s="7"/>
      <x:c r="S85" s="7"/>
      <x:c r="T85" s="7"/>
      <x:c r="U85" s="7"/>
      <x:c r="V85" s="7"/>
      <x:c r="W85" s="7"/>
    </x:row>
    <x:row r="86" ht="23" customHeight="1">
      <x:c r="A86" s="1"/>
      <x:c r="B86" s="1"/>
      <x:c r="C86" s="7"/>
      <x:c r="D86" s="7"/>
      <x:c r="E86" s="7"/>
      <x:c r="F86" s="7"/>
      <x:c r="G86" s="7"/>
      <x:c r="H86" s="7"/>
      <x:c r="I86" s="7"/>
      <x:c r="J86" s="7"/>
      <x:c r="K86" s="7"/>
      <x:c r="L86" s="7"/>
      <x:c r="M86" s="7"/>
      <x:c r="N86" s="7"/>
      <x:c r="O86" s="7"/>
      <x:c r="P86" s="7"/>
      <x:c r="Q86" s="7"/>
      <x:c r="R86" s="7"/>
      <x:c r="S86" s="7"/>
      <x:c r="T86" s="7"/>
      <x:c r="U86" s="7"/>
      <x:c r="V86" s="7"/>
      <x:c r="W86" s="7"/>
    </x:row>
    <x:row r="87" ht="23" customHeight="1">
      <x:c r="A87" s="1"/>
      <x:c r="B87" s="1"/>
      <x:c r="C87" s="7"/>
      <x:c r="D87" s="7"/>
      <x:c r="E87" s="7"/>
      <x:c r="F87" s="7"/>
      <x:c r="G87" s="7"/>
      <x:c r="H87" s="7"/>
      <x:c r="I87" s="7"/>
      <x:c r="J87" s="7"/>
      <x:c r="K87" s="7"/>
      <x:c r="L87" s="7"/>
      <x:c r="M87" s="7"/>
      <x:c r="N87" s="7"/>
      <x:c r="O87" s="7"/>
      <x:c r="P87" s="7"/>
      <x:c r="Q87" s="7"/>
      <x:c r="R87" s="7"/>
      <x:c r="S87" s="7"/>
      <x:c r="T87" s="7"/>
      <x:c r="U87" s="7"/>
      <x:c r="V87" s="7"/>
      <x:c r="W87" s="7"/>
    </x:row>
    <x:row r="88" ht="23" customHeight="1">
      <x:c r="A88" s="1"/>
      <x:c r="B88" s="1"/>
      <x:c r="C88" s="7"/>
      <x:c r="D88" s="7"/>
      <x:c r="E88" s="7"/>
      <x:c r="F88" s="7"/>
      <x:c r="G88" s="7"/>
      <x:c r="H88" s="7"/>
      <x:c r="I88" s="7"/>
      <x:c r="J88" s="7"/>
      <x:c r="K88" s="7"/>
      <x:c r="L88" s="7"/>
      <x:c r="M88" s="7"/>
      <x:c r="N88" s="7"/>
      <x:c r="O88" s="7"/>
      <x:c r="P88" s="7"/>
      <x:c r="Q88" s="7"/>
      <x:c r="R88" s="7"/>
      <x:c r="S88" s="7"/>
      <x:c r="T88" s="7"/>
      <x:c r="U88" s="7"/>
      <x:c r="V88" s="7"/>
      <x:c r="W88" s="7"/>
    </x:row>
    <x:row r="89" ht="23" customHeight="1">
      <x:c r="A89" s="1"/>
      <x:c r="B89" s="1"/>
      <x:c r="C89" s="7"/>
      <x:c r="D89" s="7"/>
      <x:c r="E89" s="7"/>
      <x:c r="F89" s="7"/>
      <x:c r="G89" s="7"/>
      <x:c r="H89" s="7"/>
      <x:c r="I89" s="7"/>
      <x:c r="J89" s="7"/>
      <x:c r="K89" s="7"/>
      <x:c r="L89" s="7"/>
      <x:c r="M89" s="7"/>
      <x:c r="N89" s="7"/>
      <x:c r="O89" s="7"/>
      <x:c r="P89" s="7"/>
      <x:c r="Q89" s="7"/>
      <x:c r="R89" s="7"/>
      <x:c r="S89" s="7"/>
      <x:c r="T89" s="7"/>
      <x:c r="U89" s="7"/>
      <x:c r="V89" s="7"/>
      <x:c r="W89" s="7"/>
    </x:row>
    <x:row r="90" ht="23" customHeight="1">
      <x:c r="A90" s="1"/>
      <x:c r="B90" s="1"/>
      <x:c r="C90" s="7"/>
      <x:c r="D90" s="7"/>
      <x:c r="E90" s="7"/>
      <x:c r="F90" s="7"/>
      <x:c r="G90" s="7"/>
      <x:c r="H90" s="7"/>
      <x:c r="I90" s="7"/>
      <x:c r="J90" s="7"/>
      <x:c r="K90" s="7"/>
      <x:c r="L90" s="7"/>
      <x:c r="M90" s="7"/>
      <x:c r="N90" s="7"/>
      <x:c r="O90" s="7"/>
      <x:c r="P90" s="7"/>
      <x:c r="Q90" s="7"/>
      <x:c r="R90" s="7"/>
      <x:c r="S90" s="7"/>
      <x:c r="T90" s="7"/>
      <x:c r="U90" s="7"/>
      <x:c r="V90" s="7"/>
      <x:c r="W90" s="7"/>
    </x:row>
    <x:row r="91" ht="23" customHeight="1">
      <x:c r="A91" s="1"/>
      <x:c r="B91" s="1"/>
      <x:c r="C91" s="7"/>
      <x:c r="D91" s="7"/>
      <x:c r="E91" s="7"/>
      <x:c r="F91" s="7"/>
      <x:c r="G91" s="7"/>
      <x:c r="H91" s="7"/>
      <x:c r="I91" s="7"/>
      <x:c r="J91" s="7"/>
      <x:c r="K91" s="7"/>
      <x:c r="L91" s="7"/>
      <x:c r="M91" s="7"/>
      <x:c r="N91" s="7"/>
      <x:c r="O91" s="7"/>
      <x:c r="P91" s="7"/>
      <x:c r="Q91" s="7"/>
      <x:c r="R91" s="7"/>
      <x:c r="S91" s="7"/>
      <x:c r="T91" s="7"/>
      <x:c r="U91" s="7"/>
      <x:c r="V91" s="7"/>
      <x:c r="W91" s="7"/>
    </x:row>
    <x:row r="92" ht="23" customHeight="1">
      <x:c r="A92" s="1"/>
      <x:c r="B92" s="1"/>
      <x:c r="C92" s="7"/>
      <x:c r="D92" s="7"/>
      <x:c r="E92" s="7"/>
      <x:c r="F92" s="7"/>
      <x:c r="G92" s="7"/>
      <x:c r="H92" s="7"/>
      <x:c r="I92" s="7"/>
      <x:c r="J92" s="7"/>
      <x:c r="K92" s="7"/>
      <x:c r="L92" s="7"/>
      <x:c r="M92" s="7"/>
      <x:c r="N92" s="7"/>
      <x:c r="O92" s="7"/>
      <x:c r="P92" s="7"/>
      <x:c r="Q92" s="7"/>
      <x:c r="R92" s="7"/>
      <x:c r="S92" s="7"/>
      <x:c r="T92" s="7"/>
      <x:c r="U92" s="7"/>
      <x:c r="V92" s="7"/>
      <x:c r="W92" s="7"/>
    </x:row>
    <x:row r="93" ht="23" customHeight="1">
      <x:c r="A93" s="1"/>
      <x:c r="B93" s="1"/>
      <x:c r="C93" s="7"/>
      <x:c r="D93" s="7"/>
      <x:c r="E93" s="7"/>
      <x:c r="F93" s="7"/>
      <x:c r="G93" s="7"/>
      <x:c r="H93" s="7"/>
      <x:c r="I93" s="7"/>
      <x:c r="J93" s="7"/>
      <x:c r="K93" s="7"/>
      <x:c r="L93" s="7"/>
      <x:c r="M93" s="7"/>
      <x:c r="N93" s="7"/>
      <x:c r="O93" s="7"/>
      <x:c r="P93" s="7"/>
      <x:c r="Q93" s="7"/>
      <x:c r="R93" s="7"/>
      <x:c r="S93" s="7"/>
      <x:c r="T93" s="7"/>
      <x:c r="U93" s="7"/>
      <x:c r="V93" s="7"/>
      <x:c r="W93" s="7"/>
    </x:row>
    <x:row r="94" ht="23" customHeight="1">
      <x:c r="A94" s="1"/>
      <x:c r="B94" s="1"/>
      <x:c r="C94" s="7"/>
      <x:c r="D94" s="7"/>
      <x:c r="E94" s="7"/>
      <x:c r="F94" s="7"/>
      <x:c r="G94" s="7"/>
      <x:c r="H94" s="7"/>
      <x:c r="I94" s="7"/>
      <x:c r="J94" s="7"/>
      <x:c r="K94" s="7"/>
      <x:c r="L94" s="7"/>
      <x:c r="M94" s="7"/>
      <x:c r="N94" s="7"/>
      <x:c r="O94" s="7"/>
      <x:c r="P94" s="7"/>
      <x:c r="Q94" s="7"/>
      <x:c r="R94" s="7"/>
      <x:c r="S94" s="7"/>
      <x:c r="T94" s="7"/>
      <x:c r="U94" s="7"/>
      <x:c r="V94" s="7"/>
      <x:c r="W94" s="7"/>
    </x:row>
    <x:row r="95" ht="23" customHeight="1">
      <x:c r="A95" s="1"/>
      <x:c r="B95" s="1"/>
      <x:c r="C95" s="7"/>
      <x:c r="D95" s="7"/>
      <x:c r="E95" s="7"/>
      <x:c r="F95" s="7"/>
      <x:c r="G95" s="7"/>
      <x:c r="H95" s="7"/>
      <x:c r="I95" s="7"/>
      <x:c r="J95" s="7"/>
      <x:c r="K95" s="7"/>
      <x:c r="L95" s="7"/>
      <x:c r="M95" s="7"/>
      <x:c r="N95" s="7"/>
      <x:c r="O95" s="7"/>
      <x:c r="P95" s="7"/>
      <x:c r="Q95" s="7"/>
      <x:c r="R95" s="7"/>
      <x:c r="S95" s="7"/>
      <x:c r="T95" s="7"/>
      <x:c r="U95" s="7"/>
      <x:c r="V95" s="7"/>
      <x:c r="W95" s="7"/>
    </x:row>
    <x:row r="96" ht="23" customHeight="1">
      <x:c r="A96" s="1"/>
      <x:c r="B96" s="1"/>
      <x:c r="C96" s="7"/>
      <x:c r="D96" s="7"/>
      <x:c r="E96" s="7"/>
      <x:c r="F96" s="7"/>
      <x:c r="G96" s="7"/>
      <x:c r="H96" s="7"/>
      <x:c r="I96" s="7"/>
      <x:c r="J96" s="7"/>
      <x:c r="K96" s="7"/>
      <x:c r="L96" s="7"/>
      <x:c r="M96" s="7"/>
      <x:c r="N96" s="7"/>
      <x:c r="O96" s="7"/>
      <x:c r="P96" s="7"/>
      <x:c r="Q96" s="7"/>
      <x:c r="R96" s="7"/>
      <x:c r="S96" s="7"/>
      <x:c r="T96" s="7"/>
      <x:c r="U96" s="7"/>
      <x:c r="V96" s="7"/>
      <x:c r="W96" s="7"/>
    </x:row>
    <x:row r="97" ht="23" customHeight="1">
      <x:c r="A97" s="1"/>
      <x:c r="B97" s="1"/>
      <x:c r="C97" s="7"/>
      <x:c r="D97" s="7"/>
      <x:c r="E97" s="7"/>
      <x:c r="F97" s="7"/>
      <x:c r="G97" s="7"/>
      <x:c r="H97" s="7"/>
      <x:c r="I97" s="7"/>
      <x:c r="J97" s="7"/>
      <x:c r="K97" s="7"/>
      <x:c r="L97" s="7"/>
      <x:c r="M97" s="7"/>
      <x:c r="N97" s="7"/>
      <x:c r="O97" s="7"/>
      <x:c r="P97" s="7"/>
      <x:c r="Q97" s="7"/>
      <x:c r="R97" s="7"/>
      <x:c r="S97" s="7"/>
      <x:c r="T97" s="7"/>
      <x:c r="U97" s="7"/>
      <x:c r="V97" s="7"/>
      <x:c r="W97" s="7"/>
    </x:row>
    <x:row r="98" ht="23" customHeight="1">
      <x:c r="A98" s="1"/>
      <x:c r="B98" s="1"/>
      <x:c r="C98" s="7"/>
      <x:c r="D98" s="7"/>
      <x:c r="E98" s="7"/>
      <x:c r="F98" s="7"/>
      <x:c r="G98" s="7"/>
      <x:c r="H98" s="7"/>
      <x:c r="I98" s="7"/>
      <x:c r="J98" s="7"/>
      <x:c r="K98" s="7"/>
      <x:c r="L98" s="7"/>
      <x:c r="M98" s="7"/>
      <x:c r="N98" s="7"/>
      <x:c r="O98" s="7"/>
      <x:c r="P98" s="7"/>
      <x:c r="Q98" s="7"/>
      <x:c r="R98" s="7"/>
      <x:c r="S98" s="7"/>
      <x:c r="T98" s="7"/>
      <x:c r="U98" s="7"/>
      <x:c r="V98" s="7"/>
      <x:c r="W98" s="7"/>
    </x:row>
    <x:row r="99" ht="23" customHeight="1">
      <x:c r="A99" s="1"/>
      <x:c r="B99" s="1"/>
      <x:c r="C99" s="7"/>
      <x:c r="D99" s="7"/>
      <x:c r="E99" s="7"/>
      <x:c r="F99" s="7"/>
      <x:c r="G99" s="7"/>
      <x:c r="H99" s="7"/>
      <x:c r="I99" s="7"/>
      <x:c r="J99" s="7"/>
      <x:c r="K99" s="7"/>
      <x:c r="L99" s="7"/>
      <x:c r="M99" s="7"/>
      <x:c r="N99" s="7"/>
      <x:c r="O99" s="7"/>
      <x:c r="P99" s="7"/>
      <x:c r="Q99" s="7"/>
      <x:c r="R99" s="7"/>
      <x:c r="S99" s="7"/>
      <x:c r="T99" s="7"/>
      <x:c r="U99" s="7"/>
      <x:c r="V99" s="7"/>
      <x:c r="W99" s="7"/>
    </x:row>
    <x:row r="100" ht="23" customHeight="1">
      <x:c r="A100" s="1"/>
      <x:c r="B100" s="1"/>
      <x:c r="C100" s="7"/>
      <x:c r="D100" s="7"/>
      <x:c r="E100" s="7"/>
      <x:c r="F100" s="7"/>
      <x:c r="G100" s="7"/>
      <x:c r="H100" s="7"/>
      <x:c r="I100" s="7"/>
      <x:c r="J100" s="7"/>
      <x:c r="K100" s="7"/>
      <x:c r="L100" s="7"/>
      <x:c r="M100" s="7"/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</x:row>
  </x:sheetData>
  <x:mergeCells>
    <x:mergeCell ref="A1:J2"/>
    <x:mergeCell ref="A3:J3"/>
    <x:mergeCell ref="A4:B4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7" hidden="0" customWidth="1"/>
    <x:col min="2" max="2" width="4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</x:cols>
  <x:sheetData>
    <x:row r="1" ht="23" customHeight="1">
      <x:c r="A1" s="3" t="str">
        <x:v>RR-FEC-2000 | Персонал</x:v>
      </x:c>
      <x:c r="B1" s="3"/>
      <x:c r="C1" s="3"/>
      <x:c r="D1" s="3"/>
      <x:c r="E1" s="3"/>
      <x:c r="F1" s="3"/>
      <x:c r="G1" s="3"/>
      <x:c r="H1" s="3"/>
      <x:c r="I1" s="3"/>
      <x:c r="J1" s="3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23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 ht="23" customHeight="1">
      <x:c r="A3" s="1" t="str">
        <x:v>Концепция • цены 24.10.2026 • все прогнозы — редактируемые допущения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23" customHeight="1">
      <x:c r="A4" s="1" t="str">
        <x:v>Сценарий:</x:v>
      </x:c>
      <x:c r="B4" s="1"/>
      <x:c r="C4" s="4" t="str">
        <x:f>'Допущения'!B6</x:f>
        <x:v>Целевая окупаемость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23" customHeight="1">
      <x:c r="A5" s="1"/>
      <x:c r="B5" s="7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42" customHeight="1">
      <x:c r="A6" s="24" t="str">
        <x:v>№</x:v>
      </x:c>
      <x:c r="B6" s="25" t="str">
        <x:v>Должность</x:v>
      </x:c>
      <x:c r="C6" s="24" t="str">
        <x:v>FTE, ставок</x:v>
      </x:c>
      <x:c r="D6" s="24" t="str">
        <x:v>Оклад gross, ₽</x:v>
      </x:c>
      <x:c r="E6" s="24" t="str">
        <x:v>ФОТ gross, ₽</x:v>
      </x:c>
      <x:c r="F6" s="24" t="str">
        <x:v>Постов одновременно</x:v>
      </x:c>
      <x:c r="G6" s="24"/>
      <x:c r="H6" s="24"/>
      <x:c r="I6" s="24"/>
      <x:c r="J6" s="24"/>
      <x:c r="K6" s="24"/>
      <x:c r="L6" s="24"/>
      <x:c r="M6" s="24"/>
      <x:c r="N6" s="24"/>
      <x:c r="O6" s="24"/>
      <x:c r="P6" s="24"/>
      <x:c r="Q6" s="24"/>
      <x:c r="R6" s="1"/>
      <x:c r="S6" s="1"/>
      <x:c r="T6" s="1"/>
      <x:c r="U6" s="1"/>
      <x:c r="V6" s="1"/>
      <x:c r="W6" s="1"/>
    </x:row>
    <x:row r="7" ht="23" customHeight="1">
      <x:c r="A7" s="1" t="n">
        <x:v>1</x:v>
      </x:c>
      <x:c r="B7" s="7" t="str">
        <x:v>Администратор / касса</x:v>
      </x:c>
      <x:c r="C7" s="17" t="n">
        <x:f>F7*ROUND('Допущения'!$B$22,2)</x:f>
        <x:v>4.72</x:v>
      </x:c>
      <x:c r="D7" s="10" t="n">
        <x:v>45000</x:v>
      </x:c>
      <x:c r="E7" s="7" t="n">
        <x:f>C7*D7</x:f>
        <x:v>212400</x:v>
      </x:c>
      <x:c r="F7" s="7" t="n">
        <x:v>2</x:v>
      </x:c>
      <x:c r="G7" s="7"/>
      <x:c r="H7" s="7"/>
      <x:c r="I7" s="7"/>
      <x:c r="J7" s="7"/>
      <x:c r="K7" s="7"/>
      <x:c r="L7" s="7"/>
      <x:c r="M7" s="7"/>
      <x:c r="N7" s="7"/>
      <x:c r="O7" s="7"/>
      <x:c r="P7" s="7"/>
      <x:c r="Q7" s="7"/>
      <x:c r="R7" s="7"/>
      <x:c r="S7" s="7"/>
      <x:c r="T7" s="7"/>
      <x:c r="U7" s="7"/>
      <x:c r="V7" s="7"/>
      <x:c r="W7" s="7"/>
    </x:row>
    <x:row r="8" ht="23" customHeight="1">
      <x:c r="A8" s="1" t="n">
        <x:v>2</x:v>
      </x:c>
      <x:c r="B8" s="7" t="str">
        <x:v>Оператор игровых зон</x:v>
      </x:c>
      <x:c r="C8" s="17" t="n">
        <x:f>F8*ROUND('Допущения'!$B$22,2)</x:f>
        <x:v>16.52</x:v>
      </x:c>
      <x:c r="D8" s="10" t="n">
        <x:v>45000</x:v>
      </x:c>
      <x:c r="E8" s="7" t="n">
        <x:f>C8*D8</x:f>
        <x:v>743400</x:v>
      </x:c>
      <x:c r="F8" s="7" t="n">
        <x:v>7</x:v>
      </x:c>
      <x:c r="G8" s="7"/>
      <x:c r="H8" s="7"/>
      <x:c r="I8" s="7"/>
      <x:c r="J8" s="7"/>
      <x:c r="K8" s="7"/>
      <x:c r="L8" s="7"/>
      <x:c r="M8" s="7"/>
      <x:c r="N8" s="7"/>
      <x:c r="O8" s="7"/>
      <x:c r="P8" s="7"/>
      <x:c r="Q8" s="7"/>
      <x:c r="R8" s="7"/>
      <x:c r="S8" s="7"/>
      <x:c r="T8" s="7"/>
      <x:c r="U8" s="7"/>
      <x:c r="V8" s="7"/>
      <x:c r="W8" s="7"/>
    </x:row>
    <x:row r="9" ht="23" customHeight="1">
      <x:c r="A9" s="1" t="n">
        <x:v>3</x:v>
      </x:c>
      <x:c r="B9" s="7" t="str">
        <x:v>Бариста / работник кафе</x:v>
      </x:c>
      <x:c r="C9" s="17" t="n">
        <x:f>F9*ROUND('Допущения'!$B$22,2)</x:f>
        <x:v>7.08</x:v>
      </x:c>
      <x:c r="D9" s="10" t="n">
        <x:v>45000</x:v>
      </x:c>
      <x:c r="E9" s="7" t="n">
        <x:f>C9*D9</x:f>
        <x:v>318600</x:v>
      </x:c>
      <x:c r="F9" s="7" t="n">
        <x:v>3</x:v>
      </x:c>
      <x:c r="G9" s="7"/>
      <x:c r="H9" s="7"/>
      <x:c r="I9" s="7"/>
      <x:c r="J9" s="7"/>
      <x:c r="K9" s="7"/>
      <x:c r="L9" s="7"/>
      <x:c r="M9" s="7"/>
      <x:c r="N9" s="7"/>
      <x:c r="O9" s="7"/>
      <x:c r="P9" s="7"/>
      <x:c r="Q9" s="7"/>
      <x:c r="R9" s="7"/>
      <x:c r="S9" s="7"/>
      <x:c r="T9" s="7"/>
      <x:c r="U9" s="7"/>
      <x:c r="V9" s="7"/>
      <x:c r="W9" s="7"/>
    </x:row>
    <x:row r="10" ht="23" customHeight="1">
      <x:c r="A10" s="1" t="n">
        <x:v>4</x:v>
      </x:c>
      <x:c r="B10" s="7" t="str">
        <x:v>Повар</x:v>
      </x:c>
      <x:c r="C10" s="17" t="n">
        <x:f>F10*ROUND('Допущения'!$B$22,2)</x:f>
        <x:v>4.72</x:v>
      </x:c>
      <x:c r="D10" s="10" t="n">
        <x:v>55000</x:v>
      </x:c>
      <x:c r="E10" s="7" t="n">
        <x:f>C10*D10</x:f>
        <x:v>259600</x:v>
      </x:c>
      <x:c r="F10" s="7" t="n">
        <x:v>2</x:v>
      </x:c>
      <x:c r="G10" s="7"/>
      <x:c r="H10" s="7"/>
      <x:c r="I10" s="7"/>
      <x:c r="J10" s="7"/>
      <x:c r="K10" s="7"/>
      <x:c r="L10" s="7"/>
      <x:c r="M10" s="7"/>
      <x:c r="N10" s="7"/>
      <x:c r="O10" s="7"/>
      <x:c r="P10" s="7"/>
      <x:c r="Q10" s="7"/>
      <x:c r="R10" s="7"/>
      <x:c r="S10" s="7"/>
      <x:c r="T10" s="7"/>
      <x:c r="U10" s="7"/>
      <x:c r="V10" s="7"/>
      <x:c r="W10" s="7"/>
    </x:row>
    <x:row r="11" ht="23" customHeight="1">
      <x:c r="A11" s="1" t="n">
        <x:v>5</x:v>
      </x:c>
      <x:c r="B11" s="7" t="str">
        <x:v>Управляющий / старший смены</x:v>
      </x:c>
      <x:c r="C11" s="15" t="n">
        <x:v>2</x:v>
      </x:c>
      <x:c r="D11" s="10" t="n">
        <x:v>85000</x:v>
      </x:c>
      <x:c r="E11" s="7" t="n">
        <x:f>C11*D11</x:f>
        <x:v>170000</x:v>
      </x:c>
      <x:c r="F11" s="7"/>
      <x:c r="G11" s="7"/>
      <x:c r="H11" s="7"/>
      <x:c r="I11" s="7"/>
      <x:c r="J11" s="7"/>
      <x:c r="K11" s="7"/>
      <x:c r="L11" s="7"/>
      <x:c r="M11" s="7"/>
      <x:c r="N11" s="7"/>
      <x:c r="O11" s="7"/>
      <x:c r="P11" s="7"/>
      <x:c r="Q11" s="7"/>
      <x:c r="R11" s="7"/>
      <x:c r="S11" s="7"/>
      <x:c r="T11" s="7"/>
      <x:c r="U11" s="7"/>
      <x:c r="V11" s="7"/>
      <x:c r="W11" s="7"/>
    </x:row>
    <x:row r="12" ht="23" customHeight="1">
      <x:c r="A12" s="1" t="n">
        <x:v>6</x:v>
      </x:c>
      <x:c r="B12" s="7" t="str">
        <x:v>Уборщик</x:v>
      </x:c>
      <x:c r="C12" s="15" t="n">
        <x:v>3</x:v>
      </x:c>
      <x:c r="D12" s="10" t="n">
        <x:v>38000</x:v>
      </x:c>
      <x:c r="E12" s="7" t="n">
        <x:f>C12*D12</x:f>
        <x:v>114000</x:v>
      </x:c>
      <x:c r="F12" s="7"/>
      <x:c r="G12" s="7"/>
      <x:c r="H12" s="7"/>
      <x:c r="I12" s="7"/>
      <x:c r="J12" s="7"/>
      <x:c r="K12" s="7"/>
      <x:c r="L12" s="7"/>
      <x:c r="M12" s="7"/>
      <x:c r="N12" s="7"/>
      <x:c r="O12" s="7"/>
      <x:c r="P12" s="7"/>
      <x:c r="Q12" s="7"/>
      <x:c r="R12" s="7"/>
      <x:c r="S12" s="7"/>
      <x:c r="T12" s="7"/>
      <x:c r="U12" s="7"/>
      <x:c r="V12" s="7"/>
      <x:c r="W12" s="7"/>
    </x:row>
    <x:row r="13" ht="23" customHeight="1">
      <x:c r="A13" s="1" t="n">
        <x:v>7</x:v>
      </x:c>
      <x:c r="B13" s="7" t="str">
        <x:v>Техник</x:v>
      </x:c>
      <x:c r="C13" s="15" t="n">
        <x:v>1.5</x:v>
      </x:c>
      <x:c r="D13" s="10" t="n">
        <x:v>70000</x:v>
      </x:c>
      <x:c r="E13" s="7" t="n">
        <x:f>C13*D13</x:f>
        <x:v>105000</x:v>
      </x:c>
      <x:c r="F13" s="7"/>
      <x:c r="G13" s="7"/>
      <x:c r="H13" s="7"/>
      <x:c r="I13" s="7"/>
      <x:c r="J13" s="7"/>
      <x:c r="K13" s="7"/>
      <x:c r="L13" s="7"/>
      <x:c r="M13" s="7"/>
      <x:c r="N13" s="7"/>
      <x:c r="O13" s="7"/>
      <x:c r="P13" s="7"/>
      <x:c r="Q13" s="7"/>
      <x:c r="R13" s="7"/>
      <x:c r="S13" s="7"/>
      <x:c r="T13" s="7"/>
      <x:c r="U13" s="7"/>
      <x:c r="V13" s="7"/>
      <x:c r="W13" s="7"/>
    </x:row>
    <x:row r="14" ht="23" customHeight="1">
      <x:c r="A14" s="1" t="n">
        <x:v>8</x:v>
      </x:c>
      <x:c r="B14" s="7" t="str">
        <x:v>Аниматор / ведущий</x:v>
      </x:c>
      <x:c r="C14" s="15" t="n">
        <x:v>2</x:v>
      </x:c>
      <x:c r="D14" s="10" t="n">
        <x:v>50000</x:v>
      </x:c>
      <x:c r="E14" s="7" t="n">
        <x:f>C14*D14</x:f>
        <x:v>100000</x:v>
      </x:c>
      <x:c r="F14" s="7"/>
      <x:c r="G14" s="7"/>
      <x:c r="H14" s="7"/>
      <x:c r="I14" s="7"/>
      <x:c r="J14" s="7"/>
      <x:c r="K14" s="7"/>
      <x:c r="L14" s="7"/>
      <x:c r="M14" s="7"/>
      <x:c r="N14" s="7"/>
      <x:c r="O14" s="7"/>
      <x:c r="P14" s="7"/>
      <x:c r="Q14" s="7"/>
      <x:c r="R14" s="7"/>
      <x:c r="S14" s="7"/>
      <x:c r="T14" s="7"/>
      <x:c r="U14" s="7"/>
      <x:c r="V14" s="7"/>
      <x:c r="W14" s="7"/>
    </x:row>
    <x:row r="15" ht="23" customHeight="1">
      <x:c r="A15" s="1" t="n">
        <x:v>9</x:v>
      </x:c>
      <x:c r="B15" s="7" t="str">
        <x:v>Маркетолог, частичная занятость</x:v>
      </x:c>
      <x:c r="C15" s="15" t="n">
        <x:v>0.5</x:v>
      </x:c>
      <x:c r="D15" s="10" t="n">
        <x:v>60000</x:v>
      </x:c>
      <x:c r="E15" s="7" t="n">
        <x:f>C15*D15</x:f>
        <x:v>30000</x:v>
      </x:c>
      <x:c r="F15" s="7"/>
      <x:c r="G15" s="7"/>
      <x:c r="H15" s="7"/>
      <x:c r="I15" s="7"/>
      <x:c r="J15" s="7"/>
      <x:c r="K15" s="7"/>
      <x:c r="L15" s="7"/>
      <x:c r="M15" s="7"/>
      <x:c r="N15" s="7"/>
      <x:c r="O15" s="7"/>
      <x:c r="P15" s="7"/>
      <x:c r="Q15" s="7"/>
      <x:c r="R15" s="7"/>
      <x:c r="S15" s="7"/>
      <x:c r="T15" s="7"/>
      <x:c r="U15" s="7"/>
      <x:c r="V15" s="7"/>
      <x:c r="W15" s="7"/>
    </x:row>
    <x:row r="16" ht="23" customHeight="1">
      <x:c r="A16" s="1"/>
      <x:c r="B16" s="7" t="str">
        <x:v>ИТОГО ставок / ФОТ</x:v>
      </x:c>
      <x:c r="C16" s="16" t="n">
        <x:f>SUM(C7:C15)</x:f>
        <x:v>42.04</x:v>
      </x:c>
      <x:c r="D16" s="7"/>
      <x:c r="E16" s="7" t="n">
        <x:f>SUM(E7:E15)</x:f>
        <x:v>2053000</x:v>
      </x:c>
      <x:c r="F16" s="7"/>
      <x:c r="G16" s="7"/>
      <x:c r="H16" s="7"/>
      <x:c r="I16" s="7"/>
      <x:c r="J16" s="7"/>
      <x:c r="K16" s="7"/>
      <x:c r="L16" s="7"/>
      <x:c r="M16" s="7"/>
      <x:c r="N16" s="7"/>
      <x:c r="O16" s="7"/>
      <x:c r="P16" s="7"/>
      <x:c r="Q16" s="7"/>
      <x:c r="R16" s="7"/>
      <x:c r="S16" s="7"/>
      <x:c r="T16" s="7"/>
      <x:c r="U16" s="7"/>
      <x:c r="V16" s="7"/>
      <x:c r="W16" s="7"/>
    </x:row>
    <x:row r="17" ht="23" customHeight="1">
      <x:c r="A17" s="1"/>
      <x:c r="B17" s="7" t="str">
        <x:v>С резервом взносов</x:v>
      </x:c>
      <x:c r="C17" s="7"/>
      <x:c r="D17" s="7"/>
      <x:c r="E17" s="9" t="n">
        <x:f>E16*(1+'Допущения'!B15)</x:f>
        <x:v>2673006</x:v>
      </x:c>
      <x:c r="F17" s="7"/>
      <x:c r="G17" s="7"/>
      <x:c r="H17" s="7"/>
      <x:c r="I17" s="7"/>
      <x:c r="J17" s="7"/>
      <x:c r="K17" s="7"/>
      <x:c r="L17" s="7"/>
      <x:c r="M17" s="7"/>
      <x:c r="N17" s="7"/>
      <x:c r="O17" s="7"/>
      <x:c r="P17" s="7"/>
      <x:c r="Q17" s="7"/>
      <x:c r="R17" s="7"/>
      <x:c r="S17" s="7"/>
      <x:c r="T17" s="7"/>
      <x:c r="U17" s="7"/>
      <x:c r="V17" s="7"/>
      <x:c r="W17" s="7"/>
    </x:row>
    <x:row r="18" ht="23" customHeight="1">
      <x:c r="A18" s="1"/>
      <x:c r="B18" s="7"/>
      <x:c r="C18" s="7"/>
      <x:c r="D18" s="7"/>
      <x:c r="E18" s="7"/>
      <x:c r="F18" s="7"/>
      <x:c r="G18" s="7"/>
      <x:c r="H18" s="7"/>
      <x:c r="I18" s="7"/>
      <x:c r="J18" s="7"/>
      <x:c r="K18" s="7"/>
      <x:c r="L18" s="7"/>
      <x:c r="M18" s="7"/>
      <x:c r="N18" s="7"/>
      <x:c r="O18" s="7"/>
      <x:c r="P18" s="7"/>
      <x:c r="Q18" s="7"/>
      <x:c r="R18" s="7"/>
      <x:c r="S18" s="7"/>
      <x:c r="T18" s="7"/>
      <x:c r="U18" s="7"/>
      <x:c r="V18" s="7"/>
      <x:c r="W18" s="7"/>
    </x:row>
    <x:row r="19" ht="23" customHeight="1">
      <x:c r="A19" s="1"/>
      <x:c r="B19" s="7"/>
      <x:c r="C19" s="7"/>
      <x:c r="D19" s="7"/>
      <x:c r="E19" s="7"/>
      <x:c r="F19" s="7"/>
      <x:c r="G19" s="7"/>
      <x:c r="H19" s="7"/>
      <x:c r="I19" s="7"/>
      <x:c r="J19" s="7"/>
      <x:c r="K19" s="7"/>
      <x:c r="L19" s="7"/>
      <x:c r="M19" s="7"/>
      <x:c r="N19" s="7"/>
      <x:c r="O19" s="7"/>
      <x:c r="P19" s="7"/>
      <x:c r="Q19" s="7"/>
      <x:c r="R19" s="7"/>
      <x:c r="S19" s="7"/>
      <x:c r="T19" s="7"/>
      <x:c r="U19" s="7"/>
      <x:c r="V19" s="7"/>
      <x:c r="W19" s="7"/>
    </x:row>
    <x:row r="20" ht="23" customHeight="1">
      <x:c r="A20" s="1"/>
      <x:c r="B20" s="7"/>
      <x:c r="C20" s="7"/>
      <x:c r="D20" s="7"/>
      <x:c r="E20" s="7"/>
      <x:c r="F20" s="7"/>
      <x:c r="G20" s="7"/>
      <x:c r="H20" s="7"/>
      <x:c r="I20" s="7"/>
      <x:c r="J20" s="7"/>
      <x:c r="K20" s="7"/>
      <x:c r="L20" s="7"/>
      <x:c r="M20" s="7"/>
      <x:c r="N20" s="7"/>
      <x:c r="O20" s="7"/>
      <x:c r="P20" s="7"/>
      <x:c r="Q20" s="7"/>
      <x:c r="R20" s="7"/>
      <x:c r="S20" s="7"/>
      <x:c r="T20" s="7"/>
      <x:c r="U20" s="7"/>
      <x:c r="V20" s="7"/>
      <x:c r="W20" s="7"/>
    </x:row>
    <x:row r="21" ht="23" customHeight="1">
      <x:c r="A21" s="1"/>
      <x:c r="B21" s="7"/>
      <x:c r="C21" s="7"/>
      <x:c r="D21" s="7"/>
      <x:c r="E21" s="7"/>
      <x:c r="F21" s="7"/>
      <x:c r="G21" s="7"/>
      <x:c r="H21" s="7"/>
      <x:c r="I21" s="7"/>
      <x:c r="J21" s="7"/>
      <x:c r="K21" s="7"/>
      <x:c r="L21" s="7"/>
      <x:c r="M21" s="7"/>
      <x:c r="N21" s="7"/>
      <x:c r="O21" s="7"/>
      <x:c r="P21" s="7"/>
      <x:c r="Q21" s="7"/>
      <x:c r="R21" s="7"/>
      <x:c r="S21" s="7"/>
      <x:c r="T21" s="7"/>
      <x:c r="U21" s="7"/>
      <x:c r="V21" s="7"/>
      <x:c r="W21" s="7"/>
    </x:row>
    <x:row r="22" ht="23" customHeight="1">
      <x:c r="A22" s="1"/>
      <x:c r="B22" s="7"/>
      <x:c r="C22" s="7"/>
      <x:c r="D22" s="7"/>
      <x:c r="E22" s="7"/>
      <x:c r="F22" s="7"/>
      <x:c r="G22" s="7"/>
      <x:c r="H22" s="7"/>
      <x:c r="I22" s="7"/>
      <x:c r="J22" s="7"/>
      <x:c r="K22" s="7"/>
      <x:c r="L22" s="7"/>
      <x:c r="M22" s="7"/>
      <x:c r="N22" s="7"/>
      <x:c r="O22" s="7"/>
      <x:c r="P22" s="7"/>
      <x:c r="Q22" s="7"/>
      <x:c r="R22" s="7"/>
      <x:c r="S22" s="7"/>
      <x:c r="T22" s="7"/>
      <x:c r="U22" s="7"/>
      <x:c r="V22" s="7"/>
      <x:c r="W22" s="7"/>
    </x:row>
    <x:row r="23" ht="23" customHeight="1">
      <x:c r="A23" s="1"/>
      <x:c r="B23" s="7"/>
      <x:c r="C23" s="7"/>
      <x:c r="D23" s="7"/>
      <x:c r="E23" s="7"/>
      <x:c r="F23" s="7"/>
      <x:c r="G23" s="7"/>
      <x:c r="H23" s="7"/>
      <x:c r="I23" s="7"/>
      <x:c r="J23" s="7"/>
      <x:c r="K23" s="7"/>
      <x:c r="L23" s="7"/>
      <x:c r="M23" s="7"/>
      <x:c r="N23" s="7"/>
      <x:c r="O23" s="7"/>
      <x:c r="P23" s="7"/>
      <x:c r="Q23" s="7"/>
      <x:c r="R23" s="7"/>
      <x:c r="S23" s="7"/>
      <x:c r="T23" s="7"/>
      <x:c r="U23" s="7"/>
      <x:c r="V23" s="7"/>
      <x:c r="W23" s="7"/>
    </x:row>
    <x:row r="24" ht="23" customHeight="1">
      <x:c r="A24" s="1" t="str">
        <x:v>План покрытия</x:v>
      </x:c>
      <x:c r="B24" s="7"/>
      <x:c r="C24" s="7"/>
      <x:c r="D24" s="7"/>
      <x:c r="E24" s="7"/>
      <x:c r="F24" s="7"/>
      <x:c r="G24" s="7"/>
      <x:c r="H24" s="7"/>
      <x:c r="I24" s="7"/>
      <x:c r="J24" s="7"/>
      <x:c r="K24" s="7"/>
      <x:c r="L24" s="7"/>
      <x:c r="M24" s="7"/>
      <x:c r="N24" s="7"/>
      <x:c r="O24" s="7"/>
      <x:c r="P24" s="7"/>
      <x:c r="Q24" s="7"/>
      <x:c r="R24" s="7"/>
      <x:c r="S24" s="7"/>
      <x:c r="T24" s="7"/>
      <x:c r="U24" s="7"/>
      <x:c r="V24" s="7"/>
      <x:c r="W24" s="7"/>
    </x:row>
    <x:row r="25" ht="23" customHeight="1">
      <x:c r="A25" s="1" t="str">
        <x:v>FTE — оплачиваемая доля полной ставки, не число людей в одной смене.</x:v>
      </x:c>
      <x:c r="B25" s="1"/>
      <x:c r="C25" s="7"/>
      <x:c r="D25" s="7"/>
      <x:c r="E25" s="7"/>
      <x:c r="F25" s="7"/>
      <x:c r="G25" s="7"/>
      <x:c r="H25" s="7"/>
      <x:c r="I25" s="7"/>
      <x:c r="J25" s="7"/>
      <x:c r="K25" s="7"/>
      <x:c r="L25" s="7"/>
      <x:c r="M25" s="7"/>
      <x:c r="N25" s="7"/>
      <x:c r="O25" s="7"/>
      <x:c r="P25" s="7"/>
      <x:c r="Q25" s="7"/>
      <x:c r="R25" s="7"/>
      <x:c r="S25" s="7"/>
      <x:c r="T25" s="7"/>
      <x:c r="U25" s="7"/>
      <x:c r="V25" s="7"/>
      <x:c r="W25" s="7"/>
    </x:row>
    <x:row r="26" ht="23" customHeight="1">
      <x:c r="A26" s="1" t="str">
        <x:v>Смены 10:00–21:00 плюс открытие/закрытие. В штатном расписании нужны совместители и подмена.</x:v>
      </x:c>
      <x:c r="B26" s="1"/>
      <x:c r="C26" s="7"/>
      <x:c r="D26" s="7"/>
      <x:c r="E26" s="7"/>
      <x:c r="F26" s="7"/>
      <x:c r="G26" s="7"/>
      <x:c r="H26" s="7"/>
      <x:c r="I26" s="7"/>
      <x:c r="J26" s="7"/>
      <x:c r="K26" s="7"/>
      <x:c r="L26" s="7"/>
      <x:c r="M26" s="7"/>
      <x:c r="N26" s="7"/>
      <x:c r="O26" s="7"/>
      <x:c r="P26" s="7"/>
      <x:c r="Q26" s="7"/>
      <x:c r="R26" s="7"/>
      <x:c r="S26" s="7"/>
      <x:c r="T26" s="7"/>
      <x:c r="U26" s="7"/>
      <x:c r="V26" s="7"/>
      <x:c r="W26" s="7"/>
    </x:row>
    <x:row r="27" ht="23" customHeight="1">
      <x:c r="A27" s="1" t="str">
        <x:v>Ночной ремонт, отпуск, больничный и перерывы не перекладываются на дежурного у детей.</x:v>
      </x:c>
      <x:c r="B27" s="1"/>
      <x:c r="C27" s="7"/>
      <x:c r="D27" s="7"/>
      <x:c r="E27" s="7"/>
      <x:c r="F27" s="7"/>
      <x:c r="G27" s="7"/>
      <x:c r="H27" s="7"/>
      <x:c r="I27" s="7"/>
      <x:c r="J27" s="7"/>
      <x:c r="K27" s="7"/>
      <x:c r="L27" s="7"/>
      <x:c r="M27" s="7"/>
      <x:c r="N27" s="7"/>
      <x:c r="O27" s="7"/>
      <x:c r="P27" s="7"/>
      <x:c r="Q27" s="7"/>
      <x:c r="R27" s="7"/>
      <x:c r="S27" s="7"/>
      <x:c r="T27" s="7"/>
      <x:c r="U27" s="7"/>
      <x:c r="V27" s="7"/>
      <x:c r="W27" s="7"/>
    </x:row>
    <x:row r="28" ht="23" customHeight="1">
      <x:c r="A28" s="1" t="str">
        <x:v>Для 100 м²: кассир совмещает кафе доготовки, ведущий праздника приглашается дополнительно.</x:v>
      </x:c>
      <x:c r="B28" s="1"/>
      <x:c r="C28" s="7"/>
      <x:c r="D28" s="7"/>
      <x:c r="E28" s="7"/>
      <x:c r="F28" s="7"/>
      <x:c r="G28" s="7"/>
      <x:c r="H28" s="7"/>
      <x:c r="I28" s="7"/>
      <x:c r="J28" s="7"/>
      <x:c r="K28" s="7"/>
      <x:c r="L28" s="7"/>
      <x:c r="M28" s="7"/>
      <x:c r="N28" s="7"/>
      <x:c r="O28" s="7"/>
      <x:c r="P28" s="7"/>
      <x:c r="Q28" s="7"/>
      <x:c r="R28" s="7"/>
      <x:c r="S28" s="7"/>
      <x:c r="T28" s="7"/>
      <x:c r="U28" s="7"/>
      <x:c r="V28" s="7"/>
      <x:c r="W28" s="7"/>
    </x:row>
    <x:row r="29" ht="23" customHeight="1">
      <x:c r="A29" s="1"/>
      <x:c r="B29" s="1"/>
      <x:c r="C29" s="7"/>
      <x:c r="D29" s="7"/>
      <x:c r="E29" s="7"/>
      <x:c r="F29" s="7"/>
      <x:c r="G29" s="7"/>
      <x:c r="H29" s="7"/>
      <x:c r="I29" s="7"/>
      <x:c r="J29" s="7"/>
      <x:c r="K29" s="7"/>
      <x:c r="L29" s="7"/>
      <x:c r="M29" s="7"/>
      <x:c r="N29" s="7"/>
      <x:c r="O29" s="7"/>
      <x:c r="P29" s="7"/>
      <x:c r="Q29" s="7"/>
      <x:c r="R29" s="7"/>
      <x:c r="S29" s="7"/>
      <x:c r="T29" s="7"/>
      <x:c r="U29" s="7"/>
      <x:c r="V29" s="7"/>
      <x:c r="W29" s="7"/>
    </x:row>
    <x:row r="30" ht="23" customHeight="1">
      <x:c r="A30" s="1"/>
      <x:c r="B30" s="1"/>
      <x:c r="C30" s="7"/>
      <x:c r="D30" s="7"/>
      <x:c r="E30" s="7"/>
      <x:c r="F30" s="7"/>
      <x:c r="G30" s="7"/>
      <x:c r="H30" s="7"/>
      <x:c r="I30" s="7"/>
      <x:c r="J30" s="7"/>
      <x:c r="K30" s="7"/>
      <x:c r="L30" s="7"/>
      <x:c r="M30" s="7"/>
      <x:c r="N30" s="7"/>
      <x:c r="O30" s="7"/>
      <x:c r="P30" s="7"/>
      <x:c r="Q30" s="7"/>
      <x:c r="R30" s="7"/>
      <x:c r="S30" s="7"/>
      <x:c r="T30" s="7"/>
      <x:c r="U30" s="7"/>
      <x:c r="V30" s="7"/>
      <x:c r="W30" s="7"/>
    </x:row>
    <x:row r="31" ht="23" customHeight="1">
      <x:c r="A31" s="1"/>
      <x:c r="B31" s="1"/>
      <x:c r="C31" s="7"/>
      <x:c r="D31" s="7"/>
      <x:c r="E31" s="7"/>
      <x:c r="F31" s="7"/>
      <x:c r="G31" s="7"/>
      <x:c r="H31" s="7"/>
      <x:c r="I31" s="7"/>
      <x:c r="J31" s="7"/>
      <x:c r="K31" s="7"/>
      <x:c r="L31" s="7"/>
      <x:c r="M31" s="7"/>
      <x:c r="N31" s="7"/>
      <x:c r="O31" s="7"/>
      <x:c r="P31" s="7"/>
      <x:c r="Q31" s="7"/>
      <x:c r="R31" s="7"/>
      <x:c r="S31" s="7"/>
      <x:c r="T31" s="7"/>
      <x:c r="U31" s="7"/>
      <x:c r="V31" s="7"/>
      <x:c r="W31" s="7"/>
    </x:row>
    <x:row r="32" ht="23" customHeight="1">
      <x:c r="A32" s="1"/>
      <x:c r="B32" s="1"/>
      <x:c r="C32" s="7"/>
      <x:c r="D32" s="7"/>
      <x:c r="E32" s="7"/>
      <x:c r="F32" s="7"/>
      <x:c r="G32" s="7"/>
      <x:c r="H32" s="7"/>
      <x:c r="I32" s="7"/>
      <x:c r="J32" s="7"/>
      <x:c r="K32" s="7"/>
      <x:c r="L32" s="7"/>
      <x:c r="M32" s="7"/>
      <x:c r="N32" s="7"/>
      <x:c r="O32" s="7"/>
      <x:c r="P32" s="7"/>
      <x:c r="Q32" s="7"/>
      <x:c r="R32" s="7"/>
      <x:c r="S32" s="7"/>
      <x:c r="T32" s="7"/>
      <x:c r="U32" s="7"/>
      <x:c r="V32" s="7"/>
      <x:c r="W32" s="7"/>
    </x:row>
    <x:row r="33" ht="23" customHeight="1">
      <x:c r="A33" s="1"/>
      <x:c r="B33" s="1"/>
      <x:c r="C33" s="7"/>
      <x:c r="D33" s="7"/>
      <x:c r="E33" s="7"/>
      <x:c r="F33" s="7"/>
      <x:c r="G33" s="7"/>
      <x:c r="H33" s="7"/>
      <x:c r="I33" s="7"/>
      <x:c r="J33" s="7"/>
      <x:c r="K33" s="7"/>
      <x:c r="L33" s="7"/>
      <x:c r="M33" s="7"/>
      <x:c r="N33" s="7"/>
      <x:c r="O33" s="7"/>
      <x:c r="P33" s="7"/>
      <x:c r="Q33" s="7"/>
      <x:c r="R33" s="7"/>
      <x:c r="S33" s="7"/>
      <x:c r="T33" s="7"/>
      <x:c r="U33" s="7"/>
      <x:c r="V33" s="7"/>
      <x:c r="W33" s="7"/>
    </x:row>
    <x:row r="34" ht="23" customHeight="1">
      <x:c r="A34" s="1"/>
      <x:c r="B34" s="1"/>
      <x:c r="C34" s="7"/>
      <x:c r="D34" s="7"/>
      <x:c r="E34" s="7"/>
      <x:c r="F34" s="7"/>
      <x:c r="G34" s="7"/>
      <x:c r="H34" s="7"/>
      <x:c r="I34" s="7"/>
      <x:c r="J34" s="7"/>
      <x:c r="K34" s="7"/>
      <x:c r="L34" s="7"/>
      <x:c r="M34" s="7"/>
      <x:c r="N34" s="7"/>
      <x:c r="O34" s="7"/>
      <x:c r="P34" s="7"/>
      <x:c r="Q34" s="7"/>
      <x:c r="R34" s="7"/>
      <x:c r="S34" s="7"/>
      <x:c r="T34" s="7"/>
      <x:c r="U34" s="7"/>
      <x:c r="V34" s="7"/>
      <x:c r="W34" s="7"/>
    </x:row>
    <x:row r="35" ht="23" customHeight="1">
      <x:c r="A35" s="1"/>
      <x:c r="B35" s="1"/>
      <x:c r="C35" s="7"/>
      <x:c r="D35" s="7"/>
      <x:c r="E35" s="7"/>
      <x:c r="F35" s="7"/>
      <x:c r="G35" s="7"/>
      <x:c r="H35" s="7"/>
      <x:c r="I35" s="7"/>
      <x:c r="J35" s="7"/>
      <x:c r="K35" s="7"/>
      <x:c r="L35" s="7"/>
      <x:c r="M35" s="7"/>
      <x:c r="N35" s="7"/>
      <x:c r="O35" s="7"/>
      <x:c r="P35" s="7"/>
      <x:c r="Q35" s="7"/>
      <x:c r="R35" s="7"/>
      <x:c r="S35" s="7"/>
      <x:c r="T35" s="7"/>
      <x:c r="U35" s="7"/>
      <x:c r="V35" s="7"/>
      <x:c r="W35" s="7"/>
    </x:row>
    <x:row r="36" ht="23" customHeight="1">
      <x:c r="A36" s="1"/>
      <x:c r="B36" s="1"/>
      <x:c r="C36" s="7"/>
      <x:c r="D36" s="7"/>
      <x:c r="E36" s="7"/>
      <x:c r="F36" s="7"/>
      <x:c r="G36" s="7"/>
      <x:c r="H36" s="7"/>
      <x:c r="I36" s="7"/>
      <x:c r="J36" s="7"/>
      <x:c r="K36" s="7"/>
      <x:c r="L36" s="7"/>
      <x:c r="M36" s="7"/>
      <x:c r="N36" s="7"/>
      <x:c r="O36" s="7"/>
      <x:c r="P36" s="7"/>
      <x:c r="Q36" s="7"/>
      <x:c r="R36" s="7"/>
      <x:c r="S36" s="7"/>
      <x:c r="T36" s="7"/>
      <x:c r="U36" s="7"/>
      <x:c r="V36" s="7"/>
      <x:c r="W36" s="7"/>
    </x:row>
    <x:row r="37" ht="23" customHeight="1">
      <x:c r="A37" s="1"/>
      <x:c r="B37" s="1"/>
      <x:c r="C37" s="7"/>
      <x:c r="D37" s="7"/>
      <x:c r="E37" s="7"/>
      <x:c r="F37" s="7"/>
      <x:c r="G37" s="7"/>
      <x:c r="H37" s="7"/>
      <x:c r="I37" s="7"/>
      <x:c r="J37" s="7"/>
      <x:c r="K37" s="7"/>
      <x:c r="L37" s="7"/>
      <x:c r="M37" s="7"/>
      <x:c r="N37" s="7"/>
      <x:c r="O37" s="7"/>
      <x:c r="P37" s="7"/>
      <x:c r="Q37" s="7"/>
      <x:c r="R37" s="7"/>
      <x:c r="S37" s="7"/>
      <x:c r="T37" s="7"/>
      <x:c r="U37" s="7"/>
      <x:c r="V37" s="7"/>
      <x:c r="W37" s="7"/>
    </x:row>
    <x:row r="38" ht="23" customHeight="1">
      <x:c r="A38" s="1"/>
      <x:c r="B38" s="1"/>
      <x:c r="C38" s="7"/>
      <x:c r="D38" s="7"/>
      <x:c r="E38" s="7"/>
      <x:c r="F38" s="7"/>
      <x:c r="G38" s="7"/>
      <x:c r="H38" s="7"/>
      <x:c r="I38" s="7"/>
      <x:c r="J38" s="7"/>
      <x:c r="K38" s="7"/>
      <x:c r="L38" s="7"/>
      <x:c r="M38" s="7"/>
      <x:c r="N38" s="7"/>
      <x:c r="O38" s="7"/>
      <x:c r="P38" s="7"/>
      <x:c r="Q38" s="7"/>
      <x:c r="R38" s="7"/>
      <x:c r="S38" s="7"/>
      <x:c r="T38" s="7"/>
      <x:c r="U38" s="7"/>
      <x:c r="V38" s="7"/>
      <x:c r="W38" s="7"/>
    </x:row>
    <x:row r="39" ht="23" customHeight="1">
      <x:c r="A39" s="1"/>
      <x:c r="B39" s="1"/>
      <x:c r="C39" s="7"/>
      <x:c r="D39" s="7"/>
      <x:c r="E39" s="7"/>
      <x:c r="F39" s="7"/>
      <x:c r="G39" s="7"/>
      <x:c r="H39" s="7"/>
      <x:c r="I39" s="7"/>
      <x:c r="J39" s="7"/>
      <x:c r="K39" s="7"/>
      <x:c r="L39" s="7"/>
      <x:c r="M39" s="7"/>
      <x:c r="N39" s="7"/>
      <x:c r="O39" s="7"/>
      <x:c r="P39" s="7"/>
      <x:c r="Q39" s="7"/>
      <x:c r="R39" s="7"/>
      <x:c r="S39" s="7"/>
      <x:c r="T39" s="7"/>
      <x:c r="U39" s="7"/>
      <x:c r="V39" s="7"/>
      <x:c r="W39" s="7"/>
    </x:row>
    <x:row r="40" ht="23" customHeight="1">
      <x:c r="A40" s="1"/>
      <x:c r="B40" s="1"/>
      <x:c r="C40" s="7"/>
      <x:c r="D40" s="7"/>
      <x:c r="E40" s="7"/>
      <x:c r="F40" s="7"/>
      <x:c r="G40" s="7"/>
      <x:c r="H40" s="7"/>
      <x:c r="I40" s="7"/>
      <x:c r="J40" s="7"/>
      <x:c r="K40" s="7"/>
      <x:c r="L40" s="7"/>
      <x:c r="M40" s="7"/>
      <x:c r="N40" s="7"/>
      <x:c r="O40" s="7"/>
      <x:c r="P40" s="7"/>
      <x:c r="Q40" s="7"/>
      <x:c r="R40" s="7"/>
      <x:c r="S40" s="7"/>
      <x:c r="T40" s="7"/>
      <x:c r="U40" s="7"/>
      <x:c r="V40" s="7"/>
      <x:c r="W40" s="7"/>
    </x:row>
    <x:row r="41" ht="23" customHeight="1">
      <x:c r="A41" s="1"/>
      <x:c r="B41" s="1"/>
      <x:c r="C41" s="7"/>
      <x:c r="D41" s="7"/>
      <x:c r="E41" s="7"/>
      <x:c r="F41" s="7"/>
      <x:c r="G41" s="7"/>
      <x:c r="H41" s="7"/>
      <x:c r="I41" s="7"/>
      <x:c r="J41" s="7"/>
      <x:c r="K41" s="7"/>
      <x:c r="L41" s="7"/>
      <x:c r="M41" s="7"/>
      <x:c r="N41" s="7"/>
      <x:c r="O41" s="7"/>
      <x:c r="P41" s="7"/>
      <x:c r="Q41" s="7"/>
      <x:c r="R41" s="7"/>
      <x:c r="S41" s="7"/>
      <x:c r="T41" s="7"/>
      <x:c r="U41" s="7"/>
      <x:c r="V41" s="7"/>
      <x:c r="W41" s="7"/>
    </x:row>
    <x:row r="42" ht="23" customHeight="1">
      <x:c r="A42" s="1"/>
      <x:c r="B42" s="1"/>
      <x:c r="C42" s="7"/>
      <x:c r="D42" s="7"/>
      <x:c r="E42" s="7"/>
      <x:c r="F42" s="7"/>
      <x:c r="G42" s="7"/>
      <x:c r="H42" s="7"/>
      <x:c r="I42" s="7"/>
      <x:c r="J42" s="7"/>
      <x:c r="K42" s="7"/>
      <x:c r="L42" s="7"/>
      <x:c r="M42" s="7"/>
      <x:c r="N42" s="7"/>
      <x:c r="O42" s="7"/>
      <x:c r="P42" s="7"/>
      <x:c r="Q42" s="7"/>
      <x:c r="R42" s="7"/>
      <x:c r="S42" s="7"/>
      <x:c r="T42" s="7"/>
      <x:c r="U42" s="7"/>
      <x:c r="V42" s="7"/>
      <x:c r="W42" s="7"/>
    </x:row>
    <x:row r="43" ht="23" customHeight="1">
      <x:c r="A43" s="1"/>
      <x:c r="B43" s="1"/>
      <x:c r="C43" s="7"/>
      <x:c r="D43" s="7"/>
      <x:c r="E43" s="7"/>
      <x:c r="F43" s="7"/>
      <x:c r="G43" s="7"/>
      <x:c r="H43" s="7"/>
      <x:c r="I43" s="7"/>
      <x:c r="J43" s="7"/>
      <x:c r="K43" s="7"/>
      <x:c r="L43" s="7"/>
      <x:c r="M43" s="7"/>
      <x:c r="N43" s="7"/>
      <x:c r="O43" s="7"/>
      <x:c r="P43" s="7"/>
      <x:c r="Q43" s="7"/>
      <x:c r="R43" s="7"/>
      <x:c r="S43" s="7"/>
      <x:c r="T43" s="7"/>
      <x:c r="U43" s="7"/>
      <x:c r="V43" s="7"/>
      <x:c r="W43" s="7"/>
    </x:row>
    <x:row r="44" ht="23" customHeight="1">
      <x:c r="A44" s="1"/>
      <x:c r="B44" s="1"/>
      <x:c r="C44" s="7"/>
      <x:c r="D44" s="7"/>
      <x:c r="E44" s="7"/>
      <x:c r="F44" s="7"/>
      <x:c r="G44" s="7"/>
      <x:c r="H44" s="7"/>
      <x:c r="I44" s="7"/>
      <x:c r="J44" s="7"/>
      <x:c r="K44" s="7"/>
      <x:c r="L44" s="7"/>
      <x:c r="M44" s="7"/>
      <x:c r="N44" s="7"/>
      <x:c r="O44" s="7"/>
      <x:c r="P44" s="7"/>
      <x:c r="Q44" s="7"/>
      <x:c r="R44" s="7"/>
      <x:c r="S44" s="7"/>
      <x:c r="T44" s="7"/>
      <x:c r="U44" s="7"/>
      <x:c r="V44" s="7"/>
      <x:c r="W44" s="7"/>
    </x:row>
    <x:row r="45" ht="23" customHeight="1">
      <x:c r="A45" s="1"/>
      <x:c r="B45" s="1"/>
      <x:c r="C45" s="7"/>
      <x:c r="D45" s="7"/>
      <x:c r="E45" s="7"/>
      <x:c r="F45" s="7"/>
      <x:c r="G45" s="7"/>
      <x:c r="H45" s="7"/>
      <x:c r="I45" s="7"/>
      <x:c r="J45" s="7"/>
      <x:c r="K45" s="7"/>
      <x:c r="L45" s="7"/>
      <x:c r="M45" s="7"/>
      <x:c r="N45" s="7"/>
      <x:c r="O45" s="7"/>
      <x:c r="P45" s="7"/>
      <x:c r="Q45" s="7"/>
      <x:c r="R45" s="7"/>
      <x:c r="S45" s="7"/>
      <x:c r="T45" s="7"/>
      <x:c r="U45" s="7"/>
      <x:c r="V45" s="7"/>
      <x:c r="W45" s="7"/>
    </x:row>
    <x:row r="46" ht="23" customHeight="1">
      <x:c r="A46" s="1"/>
      <x:c r="B46" s="1"/>
      <x:c r="C46" s="7"/>
      <x:c r="D46" s="7"/>
      <x:c r="E46" s="7"/>
      <x:c r="F46" s="7"/>
      <x:c r="G46" s="7"/>
      <x:c r="H46" s="7"/>
      <x:c r="I46" s="7"/>
      <x:c r="J46" s="7"/>
      <x:c r="K46" s="7"/>
      <x:c r="L46" s="7"/>
      <x:c r="M46" s="7"/>
      <x:c r="N46" s="7"/>
      <x:c r="O46" s="7"/>
      <x:c r="P46" s="7"/>
      <x:c r="Q46" s="7"/>
      <x:c r="R46" s="7"/>
      <x:c r="S46" s="7"/>
      <x:c r="T46" s="7"/>
      <x:c r="U46" s="7"/>
      <x:c r="V46" s="7"/>
      <x:c r="W46" s="7"/>
    </x:row>
    <x:row r="47" ht="23" customHeight="1">
      <x:c r="A47" s="1"/>
      <x:c r="B47" s="1"/>
      <x:c r="C47" s="7"/>
      <x:c r="D47" s="7"/>
      <x:c r="E47" s="7"/>
      <x:c r="F47" s="7"/>
      <x:c r="G47" s="7"/>
      <x:c r="H47" s="7"/>
      <x:c r="I47" s="7"/>
      <x:c r="J47" s="7"/>
      <x:c r="K47" s="7"/>
      <x:c r="L47" s="7"/>
      <x:c r="M47" s="7"/>
      <x:c r="N47" s="7"/>
      <x:c r="O47" s="7"/>
      <x:c r="P47" s="7"/>
      <x:c r="Q47" s="7"/>
      <x:c r="R47" s="7"/>
      <x:c r="S47" s="7"/>
      <x:c r="T47" s="7"/>
      <x:c r="U47" s="7"/>
      <x:c r="V47" s="7"/>
      <x:c r="W47" s="7"/>
    </x:row>
    <x:row r="48" ht="23" customHeight="1">
      <x:c r="A48" s="1"/>
      <x:c r="B48" s="1"/>
      <x:c r="C48" s="7"/>
      <x:c r="D48" s="7"/>
      <x:c r="E48" s="7"/>
      <x:c r="F48" s="7"/>
      <x:c r="G48" s="7"/>
      <x:c r="H48" s="7"/>
      <x:c r="I48" s="7"/>
      <x:c r="J48" s="7"/>
      <x:c r="K48" s="7"/>
      <x:c r="L48" s="7"/>
      <x:c r="M48" s="7"/>
      <x:c r="N48" s="7"/>
      <x:c r="O48" s="7"/>
      <x:c r="P48" s="7"/>
      <x:c r="Q48" s="7"/>
      <x:c r="R48" s="7"/>
      <x:c r="S48" s="7"/>
      <x:c r="T48" s="7"/>
      <x:c r="U48" s="7"/>
      <x:c r="V48" s="7"/>
      <x:c r="W48" s="7"/>
    </x:row>
    <x:row r="49" ht="23" customHeight="1">
      <x:c r="A49" s="1"/>
      <x:c r="B49" s="1"/>
      <x:c r="C49" s="7"/>
      <x:c r="D49" s="7"/>
      <x:c r="E49" s="7"/>
      <x:c r="F49" s="7"/>
      <x:c r="G49" s="7"/>
      <x:c r="H49" s="7"/>
      <x:c r="I49" s="7"/>
      <x:c r="J49" s="7"/>
      <x:c r="K49" s="7"/>
      <x:c r="L49" s="7"/>
      <x:c r="M49" s="7"/>
      <x:c r="N49" s="7"/>
      <x:c r="O49" s="7"/>
      <x:c r="P49" s="7"/>
      <x:c r="Q49" s="7"/>
      <x:c r="R49" s="7"/>
      <x:c r="S49" s="7"/>
      <x:c r="T49" s="7"/>
      <x:c r="U49" s="7"/>
      <x:c r="V49" s="7"/>
      <x:c r="W49" s="7"/>
    </x:row>
    <x:row r="50" ht="23" customHeight="1">
      <x:c r="A50" s="1"/>
      <x:c r="B50" s="1"/>
      <x:c r="C50" s="7"/>
      <x:c r="D50" s="7"/>
      <x:c r="E50" s="7"/>
      <x:c r="F50" s="7"/>
      <x:c r="G50" s="7"/>
      <x:c r="H50" s="7"/>
      <x:c r="I50" s="7"/>
      <x:c r="J50" s="7"/>
      <x:c r="K50" s="7"/>
      <x:c r="L50" s="7"/>
      <x:c r="M50" s="7"/>
      <x:c r="N50" s="7"/>
      <x:c r="O50" s="7"/>
      <x:c r="P50" s="7"/>
      <x:c r="Q50" s="7"/>
      <x:c r="R50" s="7"/>
      <x:c r="S50" s="7"/>
      <x:c r="T50" s="7"/>
      <x:c r="U50" s="7"/>
      <x:c r="V50" s="7"/>
      <x:c r="W50" s="7"/>
    </x:row>
    <x:row r="51" ht="23" customHeight="1">
      <x:c r="A51" s="1"/>
      <x:c r="B51" s="1"/>
      <x:c r="C51" s="7"/>
      <x:c r="D51" s="7"/>
      <x:c r="E51" s="7"/>
      <x:c r="F51" s="7"/>
      <x:c r="G51" s="7"/>
      <x:c r="H51" s="7"/>
      <x:c r="I51" s="7"/>
      <x:c r="J51" s="7"/>
      <x:c r="K51" s="7"/>
      <x:c r="L51" s="7"/>
      <x:c r="M51" s="7"/>
      <x:c r="N51" s="7"/>
      <x:c r="O51" s="7"/>
      <x:c r="P51" s="7"/>
      <x:c r="Q51" s="7"/>
      <x:c r="R51" s="7"/>
      <x:c r="S51" s="7"/>
      <x:c r="T51" s="7"/>
      <x:c r="U51" s="7"/>
      <x:c r="V51" s="7"/>
      <x:c r="W51" s="7"/>
    </x:row>
    <x:row r="52" ht="23" customHeight="1">
      <x:c r="A52" s="1"/>
      <x:c r="B52" s="1"/>
      <x:c r="C52" s="7"/>
      <x:c r="D52" s="7"/>
      <x:c r="E52" s="7"/>
      <x:c r="F52" s="7"/>
      <x:c r="G52" s="7"/>
      <x:c r="H52" s="7"/>
      <x:c r="I52" s="7"/>
      <x:c r="J52" s="7"/>
      <x:c r="K52" s="7"/>
      <x:c r="L52" s="7"/>
      <x:c r="M52" s="7"/>
      <x:c r="N52" s="7"/>
      <x:c r="O52" s="7"/>
      <x:c r="P52" s="7"/>
      <x:c r="Q52" s="7"/>
      <x:c r="R52" s="7"/>
      <x:c r="S52" s="7"/>
      <x:c r="T52" s="7"/>
      <x:c r="U52" s="7"/>
      <x:c r="V52" s="7"/>
      <x:c r="W52" s="7"/>
    </x:row>
    <x:row r="53" ht="23" customHeight="1">
      <x:c r="A53" s="1"/>
      <x:c r="B53" s="1"/>
      <x:c r="C53" s="7"/>
      <x:c r="D53" s="7"/>
      <x:c r="E53" s="7"/>
      <x:c r="F53" s="7"/>
      <x:c r="G53" s="7"/>
      <x:c r="H53" s="7"/>
      <x:c r="I53" s="7"/>
      <x:c r="J53" s="7"/>
      <x:c r="K53" s="7"/>
      <x:c r="L53" s="7"/>
      <x:c r="M53" s="7"/>
      <x:c r="N53" s="7"/>
      <x:c r="O53" s="7"/>
      <x:c r="P53" s="7"/>
      <x:c r="Q53" s="7"/>
      <x:c r="R53" s="7"/>
      <x:c r="S53" s="7"/>
      <x:c r="T53" s="7"/>
      <x:c r="U53" s="7"/>
      <x:c r="V53" s="7"/>
      <x:c r="W53" s="7"/>
    </x:row>
    <x:row r="54" ht="23" customHeight="1">
      <x:c r="A54" s="1"/>
      <x:c r="B54" s="1"/>
      <x:c r="C54" s="7"/>
      <x:c r="D54" s="7"/>
      <x:c r="E54" s="7"/>
      <x:c r="F54" s="7"/>
      <x:c r="G54" s="7"/>
      <x:c r="H54" s="7"/>
      <x:c r="I54" s="7"/>
      <x:c r="J54" s="7"/>
      <x:c r="K54" s="7"/>
      <x:c r="L54" s="7"/>
      <x:c r="M54" s="7"/>
      <x:c r="N54" s="7"/>
      <x:c r="O54" s="7"/>
      <x:c r="P54" s="7"/>
      <x:c r="Q54" s="7"/>
      <x:c r="R54" s="7"/>
      <x:c r="S54" s="7"/>
      <x:c r="T54" s="7"/>
      <x:c r="U54" s="7"/>
      <x:c r="V54" s="7"/>
      <x:c r="W54" s="7"/>
    </x:row>
    <x:row r="55" ht="23" customHeight="1">
      <x:c r="A55" s="1"/>
      <x:c r="B55" s="1"/>
      <x:c r="C55" s="7"/>
      <x:c r="D55" s="7"/>
      <x:c r="E55" s="7"/>
      <x:c r="F55" s="7"/>
      <x:c r="G55" s="7"/>
      <x:c r="H55" s="7"/>
      <x:c r="I55" s="7"/>
      <x:c r="J55" s="7"/>
      <x:c r="K55" s="7"/>
      <x:c r="L55" s="7"/>
      <x:c r="M55" s="7"/>
      <x:c r="N55" s="7"/>
      <x:c r="O55" s="7"/>
      <x:c r="P55" s="7"/>
      <x:c r="Q55" s="7"/>
      <x:c r="R55" s="7"/>
      <x:c r="S55" s="7"/>
      <x:c r="T55" s="7"/>
      <x:c r="U55" s="7"/>
      <x:c r="V55" s="7"/>
      <x:c r="W55" s="7"/>
    </x:row>
    <x:row r="56" ht="23" customHeight="1">
      <x:c r="A56" s="1"/>
      <x:c r="B56" s="1"/>
      <x:c r="C56" s="7"/>
      <x:c r="D56" s="7"/>
      <x:c r="E56" s="7"/>
      <x:c r="F56" s="7"/>
      <x:c r="G56" s="7"/>
      <x:c r="H56" s="7"/>
      <x:c r="I56" s="7"/>
      <x:c r="J56" s="7"/>
      <x:c r="K56" s="7"/>
      <x:c r="L56" s="7"/>
      <x:c r="M56" s="7"/>
      <x:c r="N56" s="7"/>
      <x:c r="O56" s="7"/>
      <x:c r="P56" s="7"/>
      <x:c r="Q56" s="7"/>
      <x:c r="R56" s="7"/>
      <x:c r="S56" s="7"/>
      <x:c r="T56" s="7"/>
      <x:c r="U56" s="7"/>
      <x:c r="V56" s="7"/>
      <x:c r="W56" s="7"/>
    </x:row>
    <x:row r="57" ht="23" customHeight="1">
      <x:c r="A57" s="1"/>
      <x:c r="B57" s="1"/>
      <x:c r="C57" s="7"/>
      <x:c r="D57" s="7"/>
      <x:c r="E57" s="7"/>
      <x:c r="F57" s="7"/>
      <x:c r="G57" s="7"/>
      <x:c r="H57" s="7"/>
      <x:c r="I57" s="7"/>
      <x:c r="J57" s="7"/>
      <x:c r="K57" s="7"/>
      <x:c r="L57" s="7"/>
      <x:c r="M57" s="7"/>
      <x:c r="N57" s="7"/>
      <x:c r="O57" s="7"/>
      <x:c r="P57" s="7"/>
      <x:c r="Q57" s="7"/>
      <x:c r="R57" s="7"/>
      <x:c r="S57" s="7"/>
      <x:c r="T57" s="7"/>
      <x:c r="U57" s="7"/>
      <x:c r="V57" s="7"/>
      <x:c r="W57" s="7"/>
    </x:row>
    <x:row r="58" ht="23" customHeight="1">
      <x:c r="A58" s="1"/>
      <x:c r="B58" s="1"/>
      <x:c r="C58" s="7"/>
      <x:c r="D58" s="7"/>
      <x:c r="E58" s="7"/>
      <x:c r="F58" s="7"/>
      <x:c r="G58" s="7"/>
      <x:c r="H58" s="7"/>
      <x:c r="I58" s="7"/>
      <x:c r="J58" s="7"/>
      <x:c r="K58" s="7"/>
      <x:c r="L58" s="7"/>
      <x:c r="M58" s="7"/>
      <x:c r="N58" s="7"/>
      <x:c r="O58" s="7"/>
      <x:c r="P58" s="7"/>
      <x:c r="Q58" s="7"/>
      <x:c r="R58" s="7"/>
      <x:c r="S58" s="7"/>
      <x:c r="T58" s="7"/>
      <x:c r="U58" s="7"/>
      <x:c r="V58" s="7"/>
      <x:c r="W58" s="7"/>
    </x:row>
    <x:row r="59" ht="23" customHeight="1">
      <x:c r="A59" s="1"/>
      <x:c r="B59" s="1"/>
      <x:c r="C59" s="7"/>
      <x:c r="D59" s="7"/>
      <x:c r="E59" s="7"/>
      <x:c r="F59" s="7"/>
      <x:c r="G59" s="7"/>
      <x:c r="H59" s="7"/>
      <x:c r="I59" s="7"/>
      <x:c r="J59" s="7"/>
      <x:c r="K59" s="7"/>
      <x:c r="L59" s="7"/>
      <x:c r="M59" s="7"/>
      <x:c r="N59" s="7"/>
      <x:c r="O59" s="7"/>
      <x:c r="P59" s="7"/>
      <x:c r="Q59" s="7"/>
      <x:c r="R59" s="7"/>
      <x:c r="S59" s="7"/>
      <x:c r="T59" s="7"/>
      <x:c r="U59" s="7"/>
      <x:c r="V59" s="7"/>
      <x:c r="W59" s="7"/>
    </x:row>
    <x:row r="60" ht="23" customHeight="1">
      <x:c r="A60" s="1"/>
      <x:c r="B60" s="1"/>
      <x:c r="C60" s="7"/>
      <x:c r="D60" s="7"/>
      <x:c r="E60" s="7"/>
      <x:c r="F60" s="7"/>
      <x:c r="G60" s="7"/>
      <x:c r="H60" s="7"/>
      <x:c r="I60" s="7"/>
      <x:c r="J60" s="7"/>
      <x:c r="K60" s="7"/>
      <x:c r="L60" s="7"/>
      <x:c r="M60" s="7"/>
      <x:c r="N60" s="7"/>
      <x:c r="O60" s="7"/>
      <x:c r="P60" s="7"/>
      <x:c r="Q60" s="7"/>
      <x:c r="R60" s="7"/>
      <x:c r="S60" s="7"/>
      <x:c r="T60" s="7"/>
      <x:c r="U60" s="7"/>
      <x:c r="V60" s="7"/>
      <x:c r="W60" s="7"/>
    </x:row>
    <x:row r="61" ht="23" customHeight="1">
      <x:c r="A61" s="1"/>
      <x:c r="B61" s="1"/>
      <x:c r="C61" s="7"/>
      <x:c r="D61" s="7"/>
      <x:c r="E61" s="7"/>
      <x:c r="F61" s="7"/>
      <x:c r="G61" s="7"/>
      <x:c r="H61" s="7"/>
      <x:c r="I61" s="7"/>
      <x:c r="J61" s="7"/>
      <x:c r="K61" s="7"/>
      <x:c r="L61" s="7"/>
      <x:c r="M61" s="7"/>
      <x:c r="N61" s="7"/>
      <x:c r="O61" s="7"/>
      <x:c r="P61" s="7"/>
      <x:c r="Q61" s="7"/>
      <x:c r="R61" s="7"/>
      <x:c r="S61" s="7"/>
      <x:c r="T61" s="7"/>
      <x:c r="U61" s="7"/>
      <x:c r="V61" s="7"/>
      <x:c r="W61" s="7"/>
    </x:row>
    <x:row r="62" ht="23" customHeight="1">
      <x:c r="A62" s="1"/>
      <x:c r="B62" s="1"/>
      <x:c r="C62" s="7"/>
      <x:c r="D62" s="7"/>
      <x:c r="E62" s="7"/>
      <x:c r="F62" s="7"/>
      <x:c r="G62" s="7"/>
      <x:c r="H62" s="7"/>
      <x:c r="I62" s="7"/>
      <x:c r="J62" s="7"/>
      <x:c r="K62" s="7"/>
      <x:c r="L62" s="7"/>
      <x:c r="M62" s="7"/>
      <x:c r="N62" s="7"/>
      <x:c r="O62" s="7"/>
      <x:c r="P62" s="7"/>
      <x:c r="Q62" s="7"/>
      <x:c r="R62" s="7"/>
      <x:c r="S62" s="7"/>
      <x:c r="T62" s="7"/>
      <x:c r="U62" s="7"/>
      <x:c r="V62" s="7"/>
      <x:c r="W62" s="7"/>
    </x:row>
    <x:row r="63" ht="23" customHeight="1">
      <x:c r="A63" s="1"/>
      <x:c r="B63" s="1"/>
      <x:c r="C63" s="7"/>
      <x:c r="D63" s="7"/>
      <x:c r="E63" s="7"/>
      <x:c r="F63" s="7"/>
      <x:c r="G63" s="7"/>
      <x:c r="H63" s="7"/>
      <x:c r="I63" s="7"/>
      <x:c r="J63" s="7"/>
      <x:c r="K63" s="7"/>
      <x:c r="L63" s="7"/>
      <x:c r="M63" s="7"/>
      <x:c r="N63" s="7"/>
      <x:c r="O63" s="7"/>
      <x:c r="P63" s="7"/>
      <x:c r="Q63" s="7"/>
      <x:c r="R63" s="7"/>
      <x:c r="S63" s="7"/>
      <x:c r="T63" s="7"/>
      <x:c r="U63" s="7"/>
      <x:c r="V63" s="7"/>
      <x:c r="W63" s="7"/>
    </x:row>
    <x:row r="64" ht="23" customHeight="1">
      <x:c r="A64" s="1"/>
      <x:c r="B64" s="1"/>
      <x:c r="C64" s="7"/>
      <x:c r="D64" s="7"/>
      <x:c r="E64" s="7"/>
      <x:c r="F64" s="7"/>
      <x:c r="G64" s="7"/>
      <x:c r="H64" s="7"/>
      <x:c r="I64" s="7"/>
      <x:c r="J64" s="7"/>
      <x:c r="K64" s="7"/>
      <x:c r="L64" s="7"/>
      <x:c r="M64" s="7"/>
      <x:c r="N64" s="7"/>
      <x:c r="O64" s="7"/>
      <x:c r="P64" s="7"/>
      <x:c r="Q64" s="7"/>
      <x:c r="R64" s="7"/>
      <x:c r="S64" s="7"/>
      <x:c r="T64" s="7"/>
      <x:c r="U64" s="7"/>
      <x:c r="V64" s="7"/>
      <x:c r="W64" s="7"/>
    </x:row>
    <x:row r="65" ht="23" customHeight="1">
      <x:c r="A65" s="1"/>
      <x:c r="B65" s="1"/>
      <x:c r="C65" s="7"/>
      <x:c r="D65" s="7"/>
      <x:c r="E65" s="7"/>
      <x:c r="F65" s="7"/>
      <x:c r="G65" s="7"/>
      <x:c r="H65" s="7"/>
      <x:c r="I65" s="7"/>
      <x:c r="J65" s="7"/>
      <x:c r="K65" s="7"/>
      <x:c r="L65" s="7"/>
      <x:c r="M65" s="7"/>
      <x:c r="N65" s="7"/>
      <x:c r="O65" s="7"/>
      <x:c r="P65" s="7"/>
      <x:c r="Q65" s="7"/>
      <x:c r="R65" s="7"/>
      <x:c r="S65" s="7"/>
      <x:c r="T65" s="7"/>
      <x:c r="U65" s="7"/>
      <x:c r="V65" s="7"/>
      <x:c r="W65" s="7"/>
    </x:row>
    <x:row r="66" ht="23" customHeight="1">
      <x:c r="A66" s="1"/>
      <x:c r="B66" s="1"/>
      <x:c r="C66" s="7"/>
      <x:c r="D66" s="7"/>
      <x:c r="E66" s="7"/>
      <x:c r="F66" s="7"/>
      <x:c r="G66" s="7"/>
      <x:c r="H66" s="7"/>
      <x:c r="I66" s="7"/>
      <x:c r="J66" s="7"/>
      <x:c r="K66" s="7"/>
      <x:c r="L66" s="7"/>
      <x:c r="M66" s="7"/>
      <x:c r="N66" s="7"/>
      <x:c r="O66" s="7"/>
      <x:c r="P66" s="7"/>
      <x:c r="Q66" s="7"/>
      <x:c r="R66" s="7"/>
      <x:c r="S66" s="7"/>
      <x:c r="T66" s="7"/>
      <x:c r="U66" s="7"/>
      <x:c r="V66" s="7"/>
      <x:c r="W66" s="7"/>
    </x:row>
    <x:row r="67" ht="23" customHeight="1">
      <x:c r="A67" s="1"/>
      <x:c r="B67" s="1"/>
      <x:c r="C67" s="7"/>
      <x:c r="D67" s="7"/>
      <x:c r="E67" s="7"/>
      <x:c r="F67" s="7"/>
      <x:c r="G67" s="7"/>
      <x:c r="H67" s="7"/>
      <x:c r="I67" s="7"/>
      <x:c r="J67" s="7"/>
      <x:c r="K67" s="7"/>
      <x:c r="L67" s="7"/>
      <x:c r="M67" s="7"/>
      <x:c r="N67" s="7"/>
      <x:c r="O67" s="7"/>
      <x:c r="P67" s="7"/>
      <x:c r="Q67" s="7"/>
      <x:c r="R67" s="7"/>
      <x:c r="S67" s="7"/>
      <x:c r="T67" s="7"/>
      <x:c r="U67" s="7"/>
      <x:c r="V67" s="7"/>
      <x:c r="W67" s="7"/>
    </x:row>
    <x:row r="68" ht="23" customHeight="1">
      <x:c r="A68" s="1"/>
      <x:c r="B68" s="1"/>
      <x:c r="C68" s="7"/>
      <x:c r="D68" s="7"/>
      <x:c r="E68" s="7"/>
      <x:c r="F68" s="7"/>
      <x:c r="G68" s="7"/>
      <x:c r="H68" s="7"/>
      <x:c r="I68" s="7"/>
      <x:c r="J68" s="7"/>
      <x:c r="K68" s="7"/>
      <x:c r="L68" s="7"/>
      <x:c r="M68" s="7"/>
      <x:c r="N68" s="7"/>
      <x:c r="O68" s="7"/>
      <x:c r="P68" s="7"/>
      <x:c r="Q68" s="7"/>
      <x:c r="R68" s="7"/>
      <x:c r="S68" s="7"/>
      <x:c r="T68" s="7"/>
      <x:c r="U68" s="7"/>
      <x:c r="V68" s="7"/>
      <x:c r="W68" s="7"/>
    </x:row>
    <x:row r="69" ht="23" customHeight="1">
      <x:c r="A69" s="1"/>
      <x:c r="B69" s="1"/>
      <x:c r="C69" s="7"/>
      <x:c r="D69" s="7"/>
      <x:c r="E69" s="7"/>
      <x:c r="F69" s="7"/>
      <x:c r="G69" s="7"/>
      <x:c r="H69" s="7"/>
      <x:c r="I69" s="7"/>
      <x:c r="J69" s="7"/>
      <x:c r="K69" s="7"/>
      <x:c r="L69" s="7"/>
      <x:c r="M69" s="7"/>
      <x:c r="N69" s="7"/>
      <x:c r="O69" s="7"/>
      <x:c r="P69" s="7"/>
      <x:c r="Q69" s="7"/>
      <x:c r="R69" s="7"/>
      <x:c r="S69" s="7"/>
      <x:c r="T69" s="7"/>
      <x:c r="U69" s="7"/>
      <x:c r="V69" s="7"/>
      <x:c r="W69" s="7"/>
    </x:row>
    <x:row r="70" ht="23" customHeight="1">
      <x:c r="A70" s="1"/>
      <x:c r="B70" s="1"/>
      <x:c r="C70" s="7"/>
      <x:c r="D70" s="7"/>
      <x:c r="E70" s="7"/>
      <x:c r="F70" s="7"/>
      <x:c r="G70" s="7"/>
      <x:c r="H70" s="7"/>
      <x:c r="I70" s="7"/>
      <x:c r="J70" s="7"/>
      <x:c r="K70" s="7"/>
      <x:c r="L70" s="7"/>
      <x:c r="M70" s="7"/>
      <x:c r="N70" s="7"/>
      <x:c r="O70" s="7"/>
      <x:c r="P70" s="7"/>
      <x:c r="Q70" s="7"/>
      <x:c r="R70" s="7"/>
      <x:c r="S70" s="7"/>
      <x:c r="T70" s="7"/>
      <x:c r="U70" s="7"/>
      <x:c r="V70" s="7"/>
      <x:c r="W70" s="7"/>
    </x:row>
    <x:row r="71" ht="23" customHeight="1">
      <x:c r="A71" s="1"/>
      <x:c r="B71" s="1"/>
      <x:c r="C71" s="7"/>
      <x:c r="D71" s="7"/>
      <x:c r="E71" s="7"/>
      <x:c r="F71" s="7"/>
      <x:c r="G71" s="7"/>
      <x:c r="H71" s="7"/>
      <x:c r="I71" s="7"/>
      <x:c r="J71" s="7"/>
      <x:c r="K71" s="7"/>
      <x:c r="L71" s="7"/>
      <x:c r="M71" s="7"/>
      <x:c r="N71" s="7"/>
      <x:c r="O71" s="7"/>
      <x:c r="P71" s="7"/>
      <x:c r="Q71" s="7"/>
      <x:c r="R71" s="7"/>
      <x:c r="S71" s="7"/>
      <x:c r="T71" s="7"/>
      <x:c r="U71" s="7"/>
      <x:c r="V71" s="7"/>
      <x:c r="W71" s="7"/>
    </x:row>
    <x:row r="72" ht="23" customHeight="1">
      <x:c r="A72" s="1"/>
      <x:c r="B72" s="1"/>
      <x:c r="C72" s="7"/>
      <x:c r="D72" s="7"/>
      <x:c r="E72" s="7"/>
      <x:c r="F72" s="7"/>
      <x:c r="G72" s="7"/>
      <x:c r="H72" s="7"/>
      <x:c r="I72" s="7"/>
      <x:c r="J72" s="7"/>
      <x:c r="K72" s="7"/>
      <x:c r="L72" s="7"/>
      <x:c r="M72" s="7"/>
      <x:c r="N72" s="7"/>
      <x:c r="O72" s="7"/>
      <x:c r="P72" s="7"/>
      <x:c r="Q72" s="7"/>
      <x:c r="R72" s="7"/>
      <x:c r="S72" s="7"/>
      <x:c r="T72" s="7"/>
      <x:c r="U72" s="7"/>
      <x:c r="V72" s="7"/>
      <x:c r="W72" s="7"/>
    </x:row>
    <x:row r="73" ht="23" customHeight="1">
      <x:c r="A73" s="1"/>
      <x:c r="B73" s="1"/>
      <x:c r="C73" s="7"/>
      <x:c r="D73" s="7"/>
      <x:c r="E73" s="7"/>
      <x:c r="F73" s="7"/>
      <x:c r="G73" s="7"/>
      <x:c r="H73" s="7"/>
      <x:c r="I73" s="7"/>
      <x:c r="J73" s="7"/>
      <x:c r="K73" s="7"/>
      <x:c r="L73" s="7"/>
      <x:c r="M73" s="7"/>
      <x:c r="N73" s="7"/>
      <x:c r="O73" s="7"/>
      <x:c r="P73" s="7"/>
      <x:c r="Q73" s="7"/>
      <x:c r="R73" s="7"/>
      <x:c r="S73" s="7"/>
      <x:c r="T73" s="7"/>
      <x:c r="U73" s="7"/>
      <x:c r="V73" s="7"/>
      <x:c r="W73" s="7"/>
    </x:row>
    <x:row r="74" ht="23" customHeight="1">
      <x:c r="A74" s="1"/>
      <x:c r="B74" s="1"/>
      <x:c r="C74" s="7"/>
      <x:c r="D74" s="7"/>
      <x:c r="E74" s="7"/>
      <x:c r="F74" s="7"/>
      <x:c r="G74" s="7"/>
      <x:c r="H74" s="7"/>
      <x:c r="I74" s="7"/>
      <x:c r="J74" s="7"/>
      <x:c r="K74" s="7"/>
      <x:c r="L74" s="7"/>
      <x:c r="M74" s="7"/>
      <x:c r="N74" s="7"/>
      <x:c r="O74" s="7"/>
      <x:c r="P74" s="7"/>
      <x:c r="Q74" s="7"/>
      <x:c r="R74" s="7"/>
      <x:c r="S74" s="7"/>
      <x:c r="T74" s="7"/>
      <x:c r="U74" s="7"/>
      <x:c r="V74" s="7"/>
      <x:c r="W74" s="7"/>
    </x:row>
    <x:row r="75" ht="23" customHeight="1">
      <x:c r="A75" s="1"/>
      <x:c r="B75" s="1"/>
      <x:c r="C75" s="7"/>
      <x:c r="D75" s="7"/>
      <x:c r="E75" s="7"/>
      <x:c r="F75" s="7"/>
      <x:c r="G75" s="7"/>
      <x:c r="H75" s="7"/>
      <x:c r="I75" s="7"/>
      <x:c r="J75" s="7"/>
      <x:c r="K75" s="7"/>
      <x:c r="L75" s="7"/>
      <x:c r="M75" s="7"/>
      <x:c r="N75" s="7"/>
      <x:c r="O75" s="7"/>
      <x:c r="P75" s="7"/>
      <x:c r="Q75" s="7"/>
      <x:c r="R75" s="7"/>
      <x:c r="S75" s="7"/>
      <x:c r="T75" s="7"/>
      <x:c r="U75" s="7"/>
      <x:c r="V75" s="7"/>
      <x:c r="W75" s="7"/>
    </x:row>
    <x:row r="76" ht="23" customHeight="1">
      <x:c r="A76" s="1"/>
      <x:c r="B76" s="1"/>
      <x:c r="C76" s="7"/>
      <x:c r="D76" s="7"/>
      <x:c r="E76" s="7"/>
      <x:c r="F76" s="7"/>
      <x:c r="G76" s="7"/>
      <x:c r="H76" s="7"/>
      <x:c r="I76" s="7"/>
      <x:c r="J76" s="7"/>
      <x:c r="K76" s="7"/>
      <x:c r="L76" s="7"/>
      <x:c r="M76" s="7"/>
      <x:c r="N76" s="7"/>
      <x:c r="O76" s="7"/>
      <x:c r="P76" s="7"/>
      <x:c r="Q76" s="7"/>
      <x:c r="R76" s="7"/>
      <x:c r="S76" s="7"/>
      <x:c r="T76" s="7"/>
      <x:c r="U76" s="7"/>
      <x:c r="V76" s="7"/>
      <x:c r="W76" s="7"/>
    </x:row>
    <x:row r="77" ht="23" customHeight="1">
      <x:c r="A77" s="1"/>
      <x:c r="B77" s="1"/>
      <x:c r="C77" s="7"/>
      <x:c r="D77" s="7"/>
      <x:c r="E77" s="7"/>
      <x:c r="F77" s="7"/>
      <x:c r="G77" s="7"/>
      <x:c r="H77" s="7"/>
      <x:c r="I77" s="7"/>
      <x:c r="J77" s="7"/>
      <x:c r="K77" s="7"/>
      <x:c r="L77" s="7"/>
      <x:c r="M77" s="7"/>
      <x:c r="N77" s="7"/>
      <x:c r="O77" s="7"/>
      <x:c r="P77" s="7"/>
      <x:c r="Q77" s="7"/>
      <x:c r="R77" s="7"/>
      <x:c r="S77" s="7"/>
      <x:c r="T77" s="7"/>
      <x:c r="U77" s="7"/>
      <x:c r="V77" s="7"/>
      <x:c r="W77" s="7"/>
    </x:row>
    <x:row r="78" ht="23" customHeight="1">
      <x:c r="A78" s="1"/>
      <x:c r="B78" s="1"/>
      <x:c r="C78" s="7"/>
      <x:c r="D78" s="7"/>
      <x:c r="E78" s="7"/>
      <x:c r="F78" s="7"/>
      <x:c r="G78" s="7"/>
      <x:c r="H78" s="7"/>
      <x:c r="I78" s="7"/>
      <x:c r="J78" s="7"/>
      <x:c r="K78" s="7"/>
      <x:c r="L78" s="7"/>
      <x:c r="M78" s="7"/>
      <x:c r="N78" s="7"/>
      <x:c r="O78" s="7"/>
      <x:c r="P78" s="7"/>
      <x:c r="Q78" s="7"/>
      <x:c r="R78" s="7"/>
      <x:c r="S78" s="7"/>
      <x:c r="T78" s="7"/>
      <x:c r="U78" s="7"/>
      <x:c r="V78" s="7"/>
      <x:c r="W78" s="7"/>
    </x:row>
    <x:row r="79" ht="23" customHeight="1">
      <x:c r="A79" s="1"/>
      <x:c r="B79" s="1"/>
      <x:c r="C79" s="7"/>
      <x:c r="D79" s="7"/>
      <x:c r="E79" s="7"/>
      <x:c r="F79" s="7"/>
      <x:c r="G79" s="7"/>
      <x:c r="H79" s="7"/>
      <x:c r="I79" s="7"/>
      <x:c r="J79" s="7"/>
      <x:c r="K79" s="7"/>
      <x:c r="L79" s="7"/>
      <x:c r="M79" s="7"/>
      <x:c r="N79" s="7"/>
      <x:c r="O79" s="7"/>
      <x:c r="P79" s="7"/>
      <x:c r="Q79" s="7"/>
      <x:c r="R79" s="7"/>
      <x:c r="S79" s="7"/>
      <x:c r="T79" s="7"/>
      <x:c r="U79" s="7"/>
      <x:c r="V79" s="7"/>
      <x:c r="W79" s="7"/>
    </x:row>
    <x:row r="80" ht="23" customHeight="1">
      <x:c r="A80" s="1"/>
      <x:c r="B80" s="1"/>
      <x:c r="C80" s="7"/>
      <x:c r="D80" s="7"/>
      <x:c r="E80" s="7"/>
      <x:c r="F80" s="7"/>
      <x:c r="G80" s="7"/>
      <x:c r="H80" s="7"/>
      <x:c r="I80" s="7"/>
      <x:c r="J80" s="7"/>
      <x:c r="K80" s="7"/>
      <x:c r="L80" s="7"/>
      <x:c r="M80" s="7"/>
      <x:c r="N80" s="7"/>
      <x:c r="O80" s="7"/>
      <x:c r="P80" s="7"/>
      <x:c r="Q80" s="7"/>
      <x:c r="R80" s="7"/>
      <x:c r="S80" s="7"/>
      <x:c r="T80" s="7"/>
      <x:c r="U80" s="7"/>
      <x:c r="V80" s="7"/>
      <x:c r="W80" s="7"/>
    </x:row>
    <x:row r="81" ht="23" customHeight="1">
      <x:c r="A81" s="1"/>
      <x:c r="B81" s="1"/>
      <x:c r="C81" s="7"/>
      <x:c r="D81" s="7"/>
      <x:c r="E81" s="7"/>
      <x:c r="F81" s="7"/>
      <x:c r="G81" s="7"/>
      <x:c r="H81" s="7"/>
      <x:c r="I81" s="7"/>
      <x:c r="J81" s="7"/>
      <x:c r="K81" s="7"/>
      <x:c r="L81" s="7"/>
      <x:c r="M81" s="7"/>
      <x:c r="N81" s="7"/>
      <x:c r="O81" s="7"/>
      <x:c r="P81" s="7"/>
      <x:c r="Q81" s="7"/>
      <x:c r="R81" s="7"/>
      <x:c r="S81" s="7"/>
      <x:c r="T81" s="7"/>
      <x:c r="U81" s="7"/>
      <x:c r="V81" s="7"/>
      <x:c r="W81" s="7"/>
    </x:row>
    <x:row r="82" ht="23" customHeight="1">
      <x:c r="A82" s="1"/>
      <x:c r="B82" s="1"/>
      <x:c r="C82" s="7"/>
      <x:c r="D82" s="7"/>
      <x:c r="E82" s="7"/>
      <x:c r="F82" s="7"/>
      <x:c r="G82" s="7"/>
      <x:c r="H82" s="7"/>
      <x:c r="I82" s="7"/>
      <x:c r="J82" s="7"/>
      <x:c r="K82" s="7"/>
      <x:c r="L82" s="7"/>
      <x:c r="M82" s="7"/>
      <x:c r="N82" s="7"/>
      <x:c r="O82" s="7"/>
      <x:c r="P82" s="7"/>
      <x:c r="Q82" s="7"/>
      <x:c r="R82" s="7"/>
      <x:c r="S82" s="7"/>
      <x:c r="T82" s="7"/>
      <x:c r="U82" s="7"/>
      <x:c r="V82" s="7"/>
      <x:c r="W82" s="7"/>
    </x:row>
    <x:row r="83" ht="23" customHeight="1">
      <x:c r="A83" s="1"/>
      <x:c r="B83" s="1"/>
      <x:c r="C83" s="7"/>
      <x:c r="D83" s="7"/>
      <x:c r="E83" s="7"/>
      <x:c r="F83" s="7"/>
      <x:c r="G83" s="7"/>
      <x:c r="H83" s="7"/>
      <x:c r="I83" s="7"/>
      <x:c r="J83" s="7"/>
      <x:c r="K83" s="7"/>
      <x:c r="L83" s="7"/>
      <x:c r="M83" s="7"/>
      <x:c r="N83" s="7"/>
      <x:c r="O83" s="7"/>
      <x:c r="P83" s="7"/>
      <x:c r="Q83" s="7"/>
      <x:c r="R83" s="7"/>
      <x:c r="S83" s="7"/>
      <x:c r="T83" s="7"/>
      <x:c r="U83" s="7"/>
      <x:c r="V83" s="7"/>
      <x:c r="W83" s="7"/>
    </x:row>
    <x:row r="84" ht="23" customHeight="1">
      <x:c r="A84" s="1"/>
      <x:c r="B84" s="1"/>
      <x:c r="C84" s="7"/>
      <x:c r="D84" s="7"/>
      <x:c r="E84" s="7"/>
      <x:c r="F84" s="7"/>
      <x:c r="G84" s="7"/>
      <x:c r="H84" s="7"/>
      <x:c r="I84" s="7"/>
      <x:c r="J84" s="7"/>
      <x:c r="K84" s="7"/>
      <x:c r="L84" s="7"/>
      <x:c r="M84" s="7"/>
      <x:c r="N84" s="7"/>
      <x:c r="O84" s="7"/>
      <x:c r="P84" s="7"/>
      <x:c r="Q84" s="7"/>
      <x:c r="R84" s="7"/>
      <x:c r="S84" s="7"/>
      <x:c r="T84" s="7"/>
      <x:c r="U84" s="7"/>
      <x:c r="V84" s="7"/>
      <x:c r="W84" s="7"/>
    </x:row>
    <x:row r="85" ht="23" customHeight="1">
      <x:c r="A85" s="1"/>
      <x:c r="B85" s="1"/>
      <x:c r="C85" s="7"/>
      <x:c r="D85" s="7"/>
      <x:c r="E85" s="7"/>
      <x:c r="F85" s="7"/>
      <x:c r="G85" s="7"/>
      <x:c r="H85" s="7"/>
      <x:c r="I85" s="7"/>
      <x:c r="J85" s="7"/>
      <x:c r="K85" s="7"/>
      <x:c r="L85" s="7"/>
      <x:c r="M85" s="7"/>
      <x:c r="N85" s="7"/>
      <x:c r="O85" s="7"/>
      <x:c r="P85" s="7"/>
      <x:c r="Q85" s="7"/>
      <x:c r="R85" s="7"/>
      <x:c r="S85" s="7"/>
      <x:c r="T85" s="7"/>
      <x:c r="U85" s="7"/>
      <x:c r="V85" s="7"/>
      <x:c r="W85" s="7"/>
    </x:row>
    <x:row r="86" ht="23" customHeight="1">
      <x:c r="A86" s="1"/>
      <x:c r="B86" s="1"/>
      <x:c r="C86" s="7"/>
      <x:c r="D86" s="7"/>
      <x:c r="E86" s="7"/>
      <x:c r="F86" s="7"/>
      <x:c r="G86" s="7"/>
      <x:c r="H86" s="7"/>
      <x:c r="I86" s="7"/>
      <x:c r="J86" s="7"/>
      <x:c r="K86" s="7"/>
      <x:c r="L86" s="7"/>
      <x:c r="M86" s="7"/>
      <x:c r="N86" s="7"/>
      <x:c r="O86" s="7"/>
      <x:c r="P86" s="7"/>
      <x:c r="Q86" s="7"/>
      <x:c r="R86" s="7"/>
      <x:c r="S86" s="7"/>
      <x:c r="T86" s="7"/>
      <x:c r="U86" s="7"/>
      <x:c r="V86" s="7"/>
      <x:c r="W86" s="7"/>
    </x:row>
    <x:row r="87" ht="23" customHeight="1">
      <x:c r="A87" s="1"/>
      <x:c r="B87" s="1"/>
      <x:c r="C87" s="7"/>
      <x:c r="D87" s="7"/>
      <x:c r="E87" s="7"/>
      <x:c r="F87" s="7"/>
      <x:c r="G87" s="7"/>
      <x:c r="H87" s="7"/>
      <x:c r="I87" s="7"/>
      <x:c r="J87" s="7"/>
      <x:c r="K87" s="7"/>
      <x:c r="L87" s="7"/>
      <x:c r="M87" s="7"/>
      <x:c r="N87" s="7"/>
      <x:c r="O87" s="7"/>
      <x:c r="P87" s="7"/>
      <x:c r="Q87" s="7"/>
      <x:c r="R87" s="7"/>
      <x:c r="S87" s="7"/>
      <x:c r="T87" s="7"/>
      <x:c r="U87" s="7"/>
      <x:c r="V87" s="7"/>
      <x:c r="W87" s="7"/>
    </x:row>
    <x:row r="88" ht="23" customHeight="1">
      <x:c r="A88" s="1"/>
      <x:c r="B88" s="1"/>
      <x:c r="C88" s="7"/>
      <x:c r="D88" s="7"/>
      <x:c r="E88" s="7"/>
      <x:c r="F88" s="7"/>
      <x:c r="G88" s="7"/>
      <x:c r="H88" s="7"/>
      <x:c r="I88" s="7"/>
      <x:c r="J88" s="7"/>
      <x:c r="K88" s="7"/>
      <x:c r="L88" s="7"/>
      <x:c r="M88" s="7"/>
      <x:c r="N88" s="7"/>
      <x:c r="O88" s="7"/>
      <x:c r="P88" s="7"/>
      <x:c r="Q88" s="7"/>
      <x:c r="R88" s="7"/>
      <x:c r="S88" s="7"/>
      <x:c r="T88" s="7"/>
      <x:c r="U88" s="7"/>
      <x:c r="V88" s="7"/>
      <x:c r="W88" s="7"/>
    </x:row>
    <x:row r="89" ht="23" customHeight="1">
      <x:c r="A89" s="1"/>
      <x:c r="B89" s="1"/>
      <x:c r="C89" s="7"/>
      <x:c r="D89" s="7"/>
      <x:c r="E89" s="7"/>
      <x:c r="F89" s="7"/>
      <x:c r="G89" s="7"/>
      <x:c r="H89" s="7"/>
      <x:c r="I89" s="7"/>
      <x:c r="J89" s="7"/>
      <x:c r="K89" s="7"/>
      <x:c r="L89" s="7"/>
      <x:c r="M89" s="7"/>
      <x:c r="N89" s="7"/>
      <x:c r="O89" s="7"/>
      <x:c r="P89" s="7"/>
      <x:c r="Q89" s="7"/>
      <x:c r="R89" s="7"/>
      <x:c r="S89" s="7"/>
      <x:c r="T89" s="7"/>
      <x:c r="U89" s="7"/>
      <x:c r="V89" s="7"/>
      <x:c r="W89" s="7"/>
    </x:row>
    <x:row r="90" ht="23" customHeight="1">
      <x:c r="A90" s="1"/>
      <x:c r="B90" s="1"/>
      <x:c r="C90" s="7"/>
      <x:c r="D90" s="7"/>
      <x:c r="E90" s="7"/>
      <x:c r="F90" s="7"/>
      <x:c r="G90" s="7"/>
      <x:c r="H90" s="7"/>
      <x:c r="I90" s="7"/>
      <x:c r="J90" s="7"/>
      <x:c r="K90" s="7"/>
      <x:c r="L90" s="7"/>
      <x:c r="M90" s="7"/>
      <x:c r="N90" s="7"/>
      <x:c r="O90" s="7"/>
      <x:c r="P90" s="7"/>
      <x:c r="Q90" s="7"/>
      <x:c r="R90" s="7"/>
      <x:c r="S90" s="7"/>
      <x:c r="T90" s="7"/>
      <x:c r="U90" s="7"/>
      <x:c r="V90" s="7"/>
      <x:c r="W90" s="7"/>
    </x:row>
    <x:row r="91" ht="23" customHeight="1">
      <x:c r="A91" s="1"/>
      <x:c r="B91" s="1"/>
      <x:c r="C91" s="7"/>
      <x:c r="D91" s="7"/>
      <x:c r="E91" s="7"/>
      <x:c r="F91" s="7"/>
      <x:c r="G91" s="7"/>
      <x:c r="H91" s="7"/>
      <x:c r="I91" s="7"/>
      <x:c r="J91" s="7"/>
      <x:c r="K91" s="7"/>
      <x:c r="L91" s="7"/>
      <x:c r="M91" s="7"/>
      <x:c r="N91" s="7"/>
      <x:c r="O91" s="7"/>
      <x:c r="P91" s="7"/>
      <x:c r="Q91" s="7"/>
      <x:c r="R91" s="7"/>
      <x:c r="S91" s="7"/>
      <x:c r="T91" s="7"/>
      <x:c r="U91" s="7"/>
      <x:c r="V91" s="7"/>
      <x:c r="W91" s="7"/>
    </x:row>
    <x:row r="92" ht="23" customHeight="1">
      <x:c r="A92" s="1"/>
      <x:c r="B92" s="1"/>
      <x:c r="C92" s="7"/>
      <x:c r="D92" s="7"/>
      <x:c r="E92" s="7"/>
      <x:c r="F92" s="7"/>
      <x:c r="G92" s="7"/>
      <x:c r="H92" s="7"/>
      <x:c r="I92" s="7"/>
      <x:c r="J92" s="7"/>
      <x:c r="K92" s="7"/>
      <x:c r="L92" s="7"/>
      <x:c r="M92" s="7"/>
      <x:c r="N92" s="7"/>
      <x:c r="O92" s="7"/>
      <x:c r="P92" s="7"/>
      <x:c r="Q92" s="7"/>
      <x:c r="R92" s="7"/>
      <x:c r="S92" s="7"/>
      <x:c r="T92" s="7"/>
      <x:c r="U92" s="7"/>
      <x:c r="V92" s="7"/>
      <x:c r="W92" s="7"/>
    </x:row>
    <x:row r="93" ht="23" customHeight="1">
      <x:c r="A93" s="1"/>
      <x:c r="B93" s="1"/>
      <x:c r="C93" s="7"/>
      <x:c r="D93" s="7"/>
      <x:c r="E93" s="7"/>
      <x:c r="F93" s="7"/>
      <x:c r="G93" s="7"/>
      <x:c r="H93" s="7"/>
      <x:c r="I93" s="7"/>
      <x:c r="J93" s="7"/>
      <x:c r="K93" s="7"/>
      <x:c r="L93" s="7"/>
      <x:c r="M93" s="7"/>
      <x:c r="N93" s="7"/>
      <x:c r="O93" s="7"/>
      <x:c r="P93" s="7"/>
      <x:c r="Q93" s="7"/>
      <x:c r="R93" s="7"/>
      <x:c r="S93" s="7"/>
      <x:c r="T93" s="7"/>
      <x:c r="U93" s="7"/>
      <x:c r="V93" s="7"/>
      <x:c r="W93" s="7"/>
    </x:row>
    <x:row r="94" ht="23" customHeight="1">
      <x:c r="A94" s="1"/>
      <x:c r="B94" s="1"/>
      <x:c r="C94" s="7"/>
      <x:c r="D94" s="7"/>
      <x:c r="E94" s="7"/>
      <x:c r="F94" s="7"/>
      <x:c r="G94" s="7"/>
      <x:c r="H94" s="7"/>
      <x:c r="I94" s="7"/>
      <x:c r="J94" s="7"/>
      <x:c r="K94" s="7"/>
      <x:c r="L94" s="7"/>
      <x:c r="M94" s="7"/>
      <x:c r="N94" s="7"/>
      <x:c r="O94" s="7"/>
      <x:c r="P94" s="7"/>
      <x:c r="Q94" s="7"/>
      <x:c r="R94" s="7"/>
      <x:c r="S94" s="7"/>
      <x:c r="T94" s="7"/>
      <x:c r="U94" s="7"/>
      <x:c r="V94" s="7"/>
      <x:c r="W94" s="7"/>
    </x:row>
    <x:row r="95" ht="23" customHeight="1">
      <x:c r="A95" s="1"/>
      <x:c r="B95" s="1"/>
      <x:c r="C95" s="7"/>
      <x:c r="D95" s="7"/>
      <x:c r="E95" s="7"/>
      <x:c r="F95" s="7"/>
      <x:c r="G95" s="7"/>
      <x:c r="H95" s="7"/>
      <x:c r="I95" s="7"/>
      <x:c r="J95" s="7"/>
      <x:c r="K95" s="7"/>
      <x:c r="L95" s="7"/>
      <x:c r="M95" s="7"/>
      <x:c r="N95" s="7"/>
      <x:c r="O95" s="7"/>
      <x:c r="P95" s="7"/>
      <x:c r="Q95" s="7"/>
      <x:c r="R95" s="7"/>
      <x:c r="S95" s="7"/>
      <x:c r="T95" s="7"/>
      <x:c r="U95" s="7"/>
      <x:c r="V95" s="7"/>
      <x:c r="W95" s="7"/>
    </x:row>
    <x:row r="96" ht="23" customHeight="1">
      <x:c r="A96" s="1"/>
      <x:c r="B96" s="1"/>
      <x:c r="C96" s="7"/>
      <x:c r="D96" s="7"/>
      <x:c r="E96" s="7"/>
      <x:c r="F96" s="7"/>
      <x:c r="G96" s="7"/>
      <x:c r="H96" s="7"/>
      <x:c r="I96" s="7"/>
      <x:c r="J96" s="7"/>
      <x:c r="K96" s="7"/>
      <x:c r="L96" s="7"/>
      <x:c r="M96" s="7"/>
      <x:c r="N96" s="7"/>
      <x:c r="O96" s="7"/>
      <x:c r="P96" s="7"/>
      <x:c r="Q96" s="7"/>
      <x:c r="R96" s="7"/>
      <x:c r="S96" s="7"/>
      <x:c r="T96" s="7"/>
      <x:c r="U96" s="7"/>
      <x:c r="V96" s="7"/>
      <x:c r="W96" s="7"/>
    </x:row>
    <x:row r="97" ht="23" customHeight="1">
      <x:c r="A97" s="1"/>
      <x:c r="B97" s="1"/>
      <x:c r="C97" s="7"/>
      <x:c r="D97" s="7"/>
      <x:c r="E97" s="7"/>
      <x:c r="F97" s="7"/>
      <x:c r="G97" s="7"/>
      <x:c r="H97" s="7"/>
      <x:c r="I97" s="7"/>
      <x:c r="J97" s="7"/>
      <x:c r="K97" s="7"/>
      <x:c r="L97" s="7"/>
      <x:c r="M97" s="7"/>
      <x:c r="N97" s="7"/>
      <x:c r="O97" s="7"/>
      <x:c r="P97" s="7"/>
      <x:c r="Q97" s="7"/>
      <x:c r="R97" s="7"/>
      <x:c r="S97" s="7"/>
      <x:c r="T97" s="7"/>
      <x:c r="U97" s="7"/>
      <x:c r="V97" s="7"/>
      <x:c r="W97" s="7"/>
    </x:row>
    <x:row r="98" ht="23" customHeight="1">
      <x:c r="A98" s="1"/>
      <x:c r="B98" s="1"/>
      <x:c r="C98" s="7"/>
      <x:c r="D98" s="7"/>
      <x:c r="E98" s="7"/>
      <x:c r="F98" s="7"/>
      <x:c r="G98" s="7"/>
      <x:c r="H98" s="7"/>
      <x:c r="I98" s="7"/>
      <x:c r="J98" s="7"/>
      <x:c r="K98" s="7"/>
      <x:c r="L98" s="7"/>
      <x:c r="M98" s="7"/>
      <x:c r="N98" s="7"/>
      <x:c r="O98" s="7"/>
      <x:c r="P98" s="7"/>
      <x:c r="Q98" s="7"/>
      <x:c r="R98" s="7"/>
      <x:c r="S98" s="7"/>
      <x:c r="T98" s="7"/>
      <x:c r="U98" s="7"/>
      <x:c r="V98" s="7"/>
      <x:c r="W98" s="7"/>
    </x:row>
    <x:row r="99" ht="23" customHeight="1">
      <x:c r="A99" s="1"/>
      <x:c r="B99" s="1"/>
      <x:c r="C99" s="7"/>
      <x:c r="D99" s="7"/>
      <x:c r="E99" s="7"/>
      <x:c r="F99" s="7"/>
      <x:c r="G99" s="7"/>
      <x:c r="H99" s="7"/>
      <x:c r="I99" s="7"/>
      <x:c r="J99" s="7"/>
      <x:c r="K99" s="7"/>
      <x:c r="L99" s="7"/>
      <x:c r="M99" s="7"/>
      <x:c r="N99" s="7"/>
      <x:c r="O99" s="7"/>
      <x:c r="P99" s="7"/>
      <x:c r="Q99" s="7"/>
      <x:c r="R99" s="7"/>
      <x:c r="S99" s="7"/>
      <x:c r="T99" s="7"/>
      <x:c r="U99" s="7"/>
      <x:c r="V99" s="7"/>
      <x:c r="W99" s="7"/>
    </x:row>
    <x:row r="100" ht="23" customHeight="1">
      <x:c r="A100" s="1"/>
      <x:c r="B100" s="1"/>
      <x:c r="C100" s="7"/>
      <x:c r="D100" s="7"/>
      <x:c r="E100" s="7"/>
      <x:c r="F100" s="7"/>
      <x:c r="G100" s="7"/>
      <x:c r="H100" s="7"/>
      <x:c r="I100" s="7"/>
      <x:c r="J100" s="7"/>
      <x:c r="K100" s="7"/>
      <x:c r="L100" s="7"/>
      <x:c r="M100" s="7"/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</x:row>
  </x:sheetData>
  <x:mergeCells>
    <x:mergeCell ref="A1:J2"/>
    <x:mergeCell ref="A3:J3"/>
    <x:mergeCell ref="A4:B4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7" hidden="0" customWidth="1"/>
    <x:col min="2" max="2" width="4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</x:cols>
  <x:sheetData>
    <x:row r="1" ht="23" customHeight="1">
      <x:c r="A1" s="3" t="str">
        <x:v>RR-FEC-2000 | Электрика</x:v>
      </x:c>
      <x:c r="B1" s="3"/>
      <x:c r="C1" s="3"/>
      <x:c r="D1" s="3"/>
      <x:c r="E1" s="3"/>
      <x:c r="F1" s="3"/>
      <x:c r="G1" s="3"/>
      <x:c r="H1" s="3"/>
      <x:c r="I1" s="3"/>
      <x:c r="J1" s="3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23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 ht="23" customHeight="1">
      <x:c r="A3" s="1" t="str">
        <x:v>Концепция • цены 24.10.2026 • все прогнозы — редактируемые допущения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23" customHeight="1">
      <x:c r="A4" s="1" t="str">
        <x:v>Сценарий:</x:v>
      </x:c>
      <x:c r="B4" s="1"/>
      <x:c r="C4" s="4" t="str">
        <x:f>'Допущения'!B6</x:f>
        <x:v>Целевая окупаемость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23" customHeight="1">
      <x:c r="A5" s="1"/>
      <x:c r="B5" s="7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42" customHeight="1">
      <x:c r="A6" s="24" t="str">
        <x:v>№</x:v>
      </x:c>
      <x:c r="B6" s="25" t="str">
        <x:v>Группа</x:v>
      </x:c>
      <x:c r="C6" s="24" t="str">
        <x:v>Установлено кВт</x:v>
      </x:c>
      <x:c r="D6" s="24" t="str">
        <x:v>Коэф. спроса</x:v>
      </x:c>
      <x:c r="E6" s="24" t="str">
        <x:v>Расчет кВт</x:v>
      </x:c>
      <x:c r="F6" s="24" t="str">
        <x:v>Статус</x:v>
      </x:c>
      <x:c r="G6" s="24"/>
      <x:c r="H6" s="24"/>
      <x:c r="I6" s="24"/>
      <x:c r="J6" s="24"/>
      <x:c r="K6" s="24"/>
      <x:c r="L6" s="24"/>
      <x:c r="M6" s="24"/>
      <x:c r="N6" s="24"/>
      <x:c r="O6" s="24"/>
      <x:c r="P6" s="24"/>
      <x:c r="Q6" s="24"/>
      <x:c r="R6" s="1"/>
      <x:c r="S6" s="1"/>
      <x:c r="T6" s="1"/>
      <x:c r="U6" s="1"/>
      <x:c r="V6" s="1"/>
      <x:c r="W6" s="1"/>
    </x:row>
    <x:row r="7" ht="23" customHeight="1">
      <x:c r="A7" s="1" t="n">
        <x:v>1</x:v>
      </x:c>
      <x:c r="B7" s="7" t="str">
        <x:v>Оборудование RR</x:v>
      </x:c>
      <x:c r="C7" s="17" t="n">
        <x:f>'Оборудование'!G29</x:f>
        <x:v>23.865999999999996</x:v>
      </x:c>
      <x:c r="D7" s="16" t="n">
        <x:v>0.85</x:v>
      </x:c>
      <x:c r="E7" s="16" t="n">
        <x:f>C7*D7</x:f>
        <x:v>20.286099999999998</x:v>
      </x:c>
      <x:c r="F7" s="7" t="str">
        <x:v>Часть значений — проектные резервы</x:v>
      </x:c>
      <x:c r="G7" s="7"/>
      <x:c r="H7" s="7"/>
      <x:c r="I7" s="7"/>
      <x:c r="J7" s="7"/>
      <x:c r="K7" s="7"/>
      <x:c r="L7" s="7"/>
      <x:c r="M7" s="7"/>
      <x:c r="N7" s="7"/>
      <x:c r="O7" s="7"/>
      <x:c r="P7" s="7"/>
      <x:c r="Q7" s="7"/>
      <x:c r="R7" s="7"/>
      <x:c r="S7" s="7"/>
      <x:c r="T7" s="7"/>
      <x:c r="U7" s="7"/>
      <x:c r="V7" s="7"/>
      <x:c r="W7" s="7"/>
    </x:row>
    <x:row r="8" ht="23" customHeight="1">
      <x:c r="A8" s="1" t="n">
        <x:v>2</x:v>
      </x:c>
      <x:c r="B8" s="7" t="str">
        <x:v>Освещение, 8 Вт/м²</x:v>
      </x:c>
      <x:c r="C8" s="16" t="n">
        <x:v>16</x:v>
      </x:c>
      <x:c r="D8" s="16" t="n">
        <x:v>0.95</x:v>
      </x:c>
      <x:c r="E8" s="16" t="n">
        <x:f>C8*D8</x:f>
        <x:v>15.2</x:v>
      </x:c>
      <x:c r="F8" s="7" t="str">
        <x:v>Расчетный резерв, не ТУ помещения</x:v>
      </x:c>
      <x:c r="G8" s="7"/>
      <x:c r="H8" s="7"/>
      <x:c r="I8" s="7"/>
      <x:c r="J8" s="7"/>
      <x:c r="K8" s="7"/>
      <x:c r="L8" s="7"/>
      <x:c r="M8" s="7"/>
      <x:c r="N8" s="7"/>
      <x:c r="O8" s="7"/>
      <x:c r="P8" s="7"/>
      <x:c r="Q8" s="7"/>
      <x:c r="R8" s="7"/>
      <x:c r="S8" s="7"/>
      <x:c r="T8" s="7"/>
      <x:c r="U8" s="7"/>
      <x:c r="V8" s="7"/>
      <x:c r="W8" s="7"/>
    </x:row>
    <x:row r="9" ht="23" customHeight="1">
      <x:c r="A9" s="1" t="n">
        <x:v>3</x:v>
      </x:c>
      <x:c r="B9" s="7" t="str">
        <x:v>Вентиляция и охлаждение: резерв 25 Вт/м²</x:v>
      </x:c>
      <x:c r="C9" s="16" t="n">
        <x:v>50</x:v>
      </x:c>
      <x:c r="D9" s="16" t="n">
        <x:v>0.8</x:v>
      </x:c>
      <x:c r="E9" s="16" t="n">
        <x:f>C9*D9</x:f>
        <x:v>40</x:v>
      </x:c>
      <x:c r="F9" s="7" t="str">
        <x:v>Расчетный резерв, не ТУ помещения</x:v>
      </x:c>
      <x:c r="G9" s="7"/>
      <x:c r="H9" s="7"/>
      <x:c r="I9" s="7"/>
      <x:c r="J9" s="7"/>
      <x:c r="K9" s="7"/>
      <x:c r="L9" s="7"/>
      <x:c r="M9" s="7"/>
      <x:c r="N9" s="7"/>
      <x:c r="O9" s="7"/>
      <x:c r="P9" s="7"/>
      <x:c r="Q9" s="7"/>
      <x:c r="R9" s="7"/>
      <x:c r="S9" s="7"/>
      <x:c r="T9" s="7"/>
      <x:c r="U9" s="7"/>
      <x:c r="V9" s="7"/>
      <x:c r="W9" s="7"/>
    </x:row>
    <x:row r="10" ht="23" customHeight="1">
      <x:c r="A10" s="1" t="n">
        <x:v>4</x:v>
      </x:c>
      <x:c r="B10" s="7" t="str">
        <x:v>Кухня: резерв</x:v>
      </x:c>
      <x:c r="C10" s="16" t="n">
        <x:v>70</x:v>
      </x:c>
      <x:c r="D10" s="16" t="n">
        <x:v>0.65</x:v>
      </x:c>
      <x:c r="E10" s="16" t="n">
        <x:f>C10*D10</x:f>
        <x:v>45.5</x:v>
      </x:c>
      <x:c r="F10" s="7" t="str">
        <x:v>Расчетный резерв, не ТУ помещения</x:v>
      </x:c>
      <x:c r="G10" s="7"/>
      <x:c r="H10" s="7"/>
      <x:c r="I10" s="7"/>
      <x:c r="J10" s="7"/>
      <x:c r="K10" s="7"/>
      <x:c r="L10" s="7"/>
      <x:c r="M10" s="7"/>
      <x:c r="N10" s="7"/>
      <x:c r="O10" s="7"/>
      <x:c r="P10" s="7"/>
      <x:c r="Q10" s="7"/>
      <x:c r="R10" s="7"/>
      <x:c r="S10" s="7"/>
      <x:c r="T10" s="7"/>
      <x:c r="U10" s="7"/>
      <x:c r="V10" s="7"/>
      <x:c r="W10" s="7"/>
    </x:row>
    <x:row r="11" ht="23" customHeight="1">
      <x:c r="A11" s="1" t="n">
        <x:v>5</x:v>
      </x:c>
      <x:c r="B11" s="7" t="str">
        <x:v>Рабочие розетки родителей</x:v>
      </x:c>
      <x:c r="C11" s="16" t="n">
        <x:v>7.2</x:v>
      </x:c>
      <x:c r="D11" s="16" t="n">
        <x:v>0.5</x:v>
      </x:c>
      <x:c r="E11" s="16" t="n">
        <x:f>C11*D11</x:f>
        <x:v>3.6</x:v>
      </x:c>
      <x:c r="F11" s="7" t="str">
        <x:v>Расчетный резерв, не ТУ помещения</x:v>
      </x:c>
      <x:c r="G11" s="7"/>
      <x:c r="H11" s="7"/>
      <x:c r="I11" s="7"/>
      <x:c r="J11" s="7"/>
      <x:c r="K11" s="7"/>
      <x:c r="L11" s="7"/>
      <x:c r="M11" s="7"/>
      <x:c r="N11" s="7"/>
      <x:c r="O11" s="7"/>
      <x:c r="P11" s="7"/>
      <x:c r="Q11" s="7"/>
      <x:c r="R11" s="7"/>
      <x:c r="S11" s="7"/>
      <x:c r="T11" s="7"/>
      <x:c r="U11" s="7"/>
      <x:c r="V11" s="7"/>
      <x:c r="W11" s="7"/>
    </x:row>
    <x:row r="12" ht="23" customHeight="1">
      <x:c r="A12" s="1" t="n">
        <x:v>6</x:v>
      </x:c>
      <x:c r="B12" s="7" t="str">
        <x:v>Касса, сеть, хозяйственные розетки</x:v>
      </x:c>
      <x:c r="C12" s="16" t="n">
        <x:v>5</x:v>
      </x:c>
      <x:c r="D12" s="16" t="n">
        <x:v>0.6</x:v>
      </x:c>
      <x:c r="E12" s="16" t="n">
        <x:f>C12*D12</x:f>
        <x:v>3</x:v>
      </x:c>
      <x:c r="F12" s="7" t="str">
        <x:v>Расчетный резерв, не ТУ помещения</x:v>
      </x:c>
      <x:c r="G12" s="7"/>
      <x:c r="H12" s="7"/>
      <x:c r="I12" s="7"/>
      <x:c r="J12" s="7"/>
      <x:c r="K12" s="7"/>
      <x:c r="L12" s="7"/>
      <x:c r="M12" s="7"/>
      <x:c r="N12" s="7"/>
      <x:c r="O12" s="7"/>
      <x:c r="P12" s="7"/>
      <x:c r="Q12" s="7"/>
      <x:c r="R12" s="7"/>
      <x:c r="S12" s="7"/>
      <x:c r="T12" s="7"/>
      <x:c r="U12" s="7"/>
      <x:c r="V12" s="7"/>
      <x:c r="W12" s="7"/>
    </x:row>
    <x:row r="13" ht="23" customHeight="1">
      <x:c r="A13" s="1" t="n">
        <x:v>7</x:v>
      </x:c>
      <x:c r="B13" s="7" t="str">
        <x:v>Сцена и звук, резерв</x:v>
      </x:c>
      <x:c r="C13" s="16" t="n">
        <x:v>3</x:v>
      </x:c>
      <x:c r="D13" s="16" t="n">
        <x:v>0.5</x:v>
      </x:c>
      <x:c r="E13" s="16" t="n">
        <x:f>C13*D13</x:f>
        <x:v>1.5</x:v>
      </x:c>
      <x:c r="F13" s="7" t="str">
        <x:v>Расчетный резерв, не ТУ помещения</x:v>
      </x:c>
      <x:c r="G13" s="7"/>
      <x:c r="H13" s="7"/>
      <x:c r="I13" s="7"/>
      <x:c r="J13" s="7"/>
      <x:c r="K13" s="7"/>
      <x:c r="L13" s="7"/>
      <x:c r="M13" s="7"/>
      <x:c r="N13" s="7"/>
      <x:c r="O13" s="7"/>
      <x:c r="P13" s="7"/>
      <x:c r="Q13" s="7"/>
      <x:c r="R13" s="7"/>
      <x:c r="S13" s="7"/>
      <x:c r="T13" s="7"/>
      <x:c r="U13" s="7"/>
      <x:c r="V13" s="7"/>
      <x:c r="W13" s="7"/>
    </x:row>
    <x:row r="14" ht="23" customHeight="1">
      <x:c r="A14" s="1"/>
      <x:c r="B14" s="7"/>
      <x:c r="C14" s="16"/>
      <x:c r="D14" s="16"/>
      <x:c r="E14" s="16"/>
      <x:c r="F14" s="7"/>
      <x:c r="G14" s="7"/>
      <x:c r="H14" s="7"/>
      <x:c r="I14" s="7"/>
      <x:c r="J14" s="7"/>
      <x:c r="K14" s="7"/>
      <x:c r="L14" s="7"/>
      <x:c r="M14" s="7"/>
      <x:c r="N14" s="7"/>
      <x:c r="O14" s="7"/>
      <x:c r="P14" s="7"/>
      <x:c r="Q14" s="7"/>
      <x:c r="R14" s="7"/>
      <x:c r="S14" s="7"/>
      <x:c r="T14" s="7"/>
      <x:c r="U14" s="7"/>
      <x:c r="V14" s="7"/>
      <x:c r="W14" s="7"/>
    </x:row>
    <x:row r="15" ht="23" customHeight="1">
      <x:c r="A15" s="1"/>
      <x:c r="B15" s="7" t="str">
        <x:v>Суммарная установленная</x:v>
      </x:c>
      <x:c r="C15" s="16" t="n">
        <x:f>SUM(C7:C13)</x:f>
        <x:v>175.06599999999997</x:v>
      </x:c>
      <x:c r="D15" s="16"/>
      <x:c r="E15" s="16"/>
      <x:c r="F15" s="7"/>
      <x:c r="G15" s="7"/>
      <x:c r="H15" s="7"/>
      <x:c r="I15" s="7"/>
      <x:c r="J15" s="7"/>
      <x:c r="K15" s="7"/>
      <x:c r="L15" s="7"/>
      <x:c r="M15" s="7"/>
      <x:c r="N15" s="7"/>
      <x:c r="O15" s="7"/>
      <x:c r="P15" s="7"/>
      <x:c r="Q15" s="7"/>
      <x:c r="R15" s="7"/>
      <x:c r="S15" s="7"/>
      <x:c r="T15" s="7"/>
      <x:c r="U15" s="7"/>
      <x:c r="V15" s="7"/>
      <x:c r="W15" s="7"/>
    </x:row>
    <x:row r="16" ht="23" customHeight="1">
      <x:c r="A16" s="1"/>
      <x:c r="B16" s="7" t="str">
        <x:v>Расчетная рабочая</x:v>
      </x:c>
      <x:c r="C16" s="16"/>
      <x:c r="D16" s="16"/>
      <x:c r="E16" s="16" t="n">
        <x:f>SUM(E7:E13)</x:f>
        <x:v>129.0861</x:v>
      </x:c>
      <x:c r="F16" s="7"/>
      <x:c r="G16" s="7"/>
      <x:c r="H16" s="7"/>
      <x:c r="I16" s="7"/>
      <x:c r="J16" s="7"/>
      <x:c r="K16" s="7"/>
      <x:c r="L16" s="7"/>
      <x:c r="M16" s="7"/>
      <x:c r="N16" s="7"/>
      <x:c r="O16" s="7"/>
      <x:c r="P16" s="7"/>
      <x:c r="Q16" s="7"/>
      <x:c r="R16" s="7"/>
      <x:c r="S16" s="7"/>
      <x:c r="T16" s="7"/>
      <x:c r="U16" s="7"/>
      <x:c r="V16" s="7"/>
      <x:c r="W16" s="7"/>
    </x:row>
    <x:row r="17" ht="23" customHeight="1">
      <x:c r="A17" s="1"/>
      <x:c r="B17" s="7" t="str">
        <x:v>Резерв на развитие</x:v>
      </x:c>
      <x:c r="C17" s="31" t="n">
        <x:v>0.25</x:v>
      </x:c>
      <x:c r="D17" s="16"/>
      <x:c r="E17" s="16"/>
      <x:c r="F17" s="7"/>
      <x:c r="G17" s="7"/>
      <x:c r="H17" s="7"/>
      <x:c r="I17" s="7"/>
      <x:c r="J17" s="7"/>
      <x:c r="K17" s="7"/>
      <x:c r="L17" s="7"/>
      <x:c r="M17" s="7"/>
      <x:c r="N17" s="7"/>
      <x:c r="O17" s="7"/>
      <x:c r="P17" s="7"/>
      <x:c r="Q17" s="7"/>
      <x:c r="R17" s="7"/>
      <x:c r="S17" s="7"/>
      <x:c r="T17" s="7"/>
      <x:c r="U17" s="7"/>
      <x:c r="V17" s="7"/>
      <x:c r="W17" s="7"/>
    </x:row>
    <x:row r="18" ht="23" customHeight="1">
      <x:c r="A18" s="1"/>
      <x:c r="B18" s="7" t="str">
        <x:v>Запрос мощности, ориентир</x:v>
      </x:c>
      <x:c r="C18" s="16"/>
      <x:c r="D18" s="16"/>
      <x:c r="E18" s="16" t="n">
        <x:f>E16*(1+C17)</x:f>
        <x:v>161.35762499999998</x:v>
      </x:c>
      <x:c r="F18" s="7"/>
      <x:c r="G18" s="7"/>
      <x:c r="H18" s="7"/>
      <x:c r="I18" s="7"/>
      <x:c r="J18" s="7"/>
      <x:c r="K18" s="7"/>
      <x:c r="L18" s="7"/>
      <x:c r="M18" s="7"/>
      <x:c r="N18" s="7"/>
      <x:c r="O18" s="7"/>
      <x:c r="P18" s="7"/>
      <x:c r="Q18" s="7"/>
      <x:c r="R18" s="7"/>
      <x:c r="S18" s="7"/>
      <x:c r="T18" s="7"/>
      <x:c r="U18" s="7"/>
      <x:c r="V18" s="7"/>
      <x:c r="W18" s="7"/>
    </x:row>
    <x:row r="19" ht="23" customHeight="1">
      <x:c r="A19" s="1"/>
      <x:c r="B19" s="7" t="str">
        <x:v>Ток 3 фазы, 400 В, cosφ 0,95</x:v>
      </x:c>
      <x:c r="C19" s="16"/>
      <x:c r="D19" s="16"/>
      <x:c r="E19" s="16" t="n">
        <x:f>E18*1000/(1.732*400*0.95)</x:f>
        <x:v>245.1647395770025</x:v>
      </x:c>
      <x:c r="F19" s="7"/>
      <x:c r="G19" s="7"/>
      <x:c r="H19" s="7"/>
      <x:c r="I19" s="7"/>
      <x:c r="J19" s="7"/>
      <x:c r="K19" s="7"/>
      <x:c r="L19" s="7"/>
      <x:c r="M19" s="7"/>
      <x:c r="N19" s="7"/>
      <x:c r="O19" s="7"/>
      <x:c r="P19" s="7"/>
      <x:c r="Q19" s="7"/>
      <x:c r="R19" s="7"/>
      <x:c r="S19" s="7"/>
      <x:c r="T19" s="7"/>
      <x:c r="U19" s="7"/>
      <x:c r="V19" s="7"/>
      <x:c r="W19" s="7"/>
    </x:row>
    <x:row r="20" ht="23" customHeight="1">
      <x:c r="A20" s="1"/>
      <x:c r="B20" s="7" t="str">
        <x:v>Эквивалент работы, ч/день</x:v>
      </x:c>
      <x:c r="C20" s="16" t="n">
        <x:v>8</x:v>
      </x:c>
      <x:c r="D20" s="16"/>
      <x:c r="E20" s="16"/>
      <x:c r="F20" s="7"/>
      <x:c r="G20" s="7"/>
      <x:c r="H20" s="7"/>
      <x:c r="I20" s="7"/>
      <x:c r="J20" s="7"/>
      <x:c r="K20" s="7"/>
      <x:c r="L20" s="7"/>
      <x:c r="M20" s="7"/>
      <x:c r="N20" s="7"/>
      <x:c r="O20" s="7"/>
      <x:c r="P20" s="7"/>
      <x:c r="Q20" s="7"/>
      <x:c r="R20" s="7"/>
      <x:c r="S20" s="7"/>
      <x:c r="T20" s="7"/>
      <x:c r="U20" s="7"/>
      <x:c r="V20" s="7"/>
      <x:c r="W20" s="7"/>
    </x:row>
    <x:row r="21" ht="23" customHeight="1">
      <x:c r="A21" s="1"/>
      <x:c r="B21" s="7" t="str">
        <x:v>Электроэнергия, кВт·ч/мес</x:v>
      </x:c>
      <x:c r="C21" s="16"/>
      <x:c r="D21" s="16"/>
      <x:c r="E21" s="17" t="n">
        <x:f>E16*C20*'Допущения'!B18</x:f>
        <x:v>30980.663999999997</x:v>
      </x:c>
      <x:c r="F21" s="7"/>
      <x:c r="G21" s="7"/>
      <x:c r="H21" s="7"/>
      <x:c r="I21" s="7"/>
      <x:c r="J21" s="7"/>
      <x:c r="K21" s="7"/>
      <x:c r="L21" s="7"/>
      <x:c r="M21" s="7"/>
      <x:c r="N21" s="7"/>
      <x:c r="O21" s="7"/>
      <x:c r="P21" s="7"/>
      <x:c r="Q21" s="7"/>
      <x:c r="R21" s="7"/>
      <x:c r="S21" s="7"/>
      <x:c r="T21" s="7"/>
      <x:c r="U21" s="7"/>
      <x:c r="V21" s="7"/>
      <x:c r="W21" s="7"/>
    </x:row>
    <x:row r="22" ht="23" customHeight="1">
      <x:c r="A22" s="1"/>
      <x:c r="B22" s="7" t="str">
        <x:v>Электроэнергия, ₽/мес</x:v>
      </x:c>
      <x:c r="C22" s="16"/>
      <x:c r="D22" s="16"/>
      <x:c r="E22" s="17" t="n">
        <x:f>E21*'Допущения'!B24</x:f>
        <x:v>278825.97599999997</x:v>
      </x:c>
      <x:c r="F22" s="7"/>
      <x:c r="G22" s="7"/>
      <x:c r="H22" s="7"/>
      <x:c r="I22" s="7"/>
      <x:c r="J22" s="7"/>
      <x:c r="K22" s="7"/>
      <x:c r="L22" s="7"/>
      <x:c r="M22" s="7"/>
      <x:c r="N22" s="7"/>
      <x:c r="O22" s="7"/>
      <x:c r="P22" s="7"/>
      <x:c r="Q22" s="7"/>
      <x:c r="R22" s="7"/>
      <x:c r="S22" s="7"/>
      <x:c r="T22" s="7"/>
      <x:c r="U22" s="7"/>
      <x:c r="V22" s="7"/>
      <x:c r="W22" s="7"/>
    </x:row>
    <x:row r="23" ht="23" customHeight="1">
      <x:c r="A23" s="1"/>
      <x:c r="B23" s="7"/>
      <x:c r="C23" s="7"/>
      <x:c r="D23" s="7"/>
      <x:c r="E23" s="7"/>
      <x:c r="F23" s="7"/>
      <x:c r="G23" s="7"/>
      <x:c r="H23" s="7"/>
      <x:c r="I23" s="7"/>
      <x:c r="J23" s="7"/>
      <x:c r="K23" s="7"/>
      <x:c r="L23" s="7"/>
      <x:c r="M23" s="7"/>
      <x:c r="N23" s="7"/>
      <x:c r="O23" s="7"/>
      <x:c r="P23" s="7"/>
      <x:c r="Q23" s="7"/>
      <x:c r="R23" s="7"/>
      <x:c r="S23" s="7"/>
      <x:c r="T23" s="7"/>
      <x:c r="U23" s="7"/>
      <x:c r="V23" s="7"/>
      <x:c r="W23" s="7"/>
    </x:row>
    <x:row r="24" ht="23" customHeight="1">
      <x:c r="A24" s="1"/>
      <x:c r="B24" s="7"/>
      <x:c r="C24" s="7"/>
      <x:c r="D24" s="7"/>
      <x:c r="E24" s="7"/>
      <x:c r="F24" s="7"/>
      <x:c r="G24" s="7"/>
      <x:c r="H24" s="7"/>
      <x:c r="I24" s="7"/>
      <x:c r="J24" s="7"/>
      <x:c r="K24" s="7"/>
      <x:c r="L24" s="7"/>
      <x:c r="M24" s="7"/>
      <x:c r="N24" s="7"/>
      <x:c r="O24" s="7"/>
      <x:c r="P24" s="7"/>
      <x:c r="Q24" s="7"/>
      <x:c r="R24" s="7"/>
      <x:c r="S24" s="7"/>
      <x:c r="T24" s="7"/>
      <x:c r="U24" s="7"/>
      <x:c r="V24" s="7"/>
      <x:c r="W24" s="7"/>
    </x:row>
    <x:row r="25" ht="23" customHeight="1">
      <x:c r="A25" s="1" t="str">
        <x:v>Не использовать для монтажа</x:v>
      </x:c>
      <x:c r="B25" s="1"/>
      <x:c r="C25" s="7"/>
      <x:c r="D25" s="7"/>
      <x:c r="E25" s="7"/>
      <x:c r="F25" s="7"/>
      <x:c r="G25" s="7"/>
      <x:c r="H25" s="7"/>
      <x:c r="I25" s="7"/>
      <x:c r="J25" s="7"/>
      <x:c r="K25" s="7"/>
      <x:c r="L25" s="7"/>
      <x:c r="M25" s="7"/>
      <x:c r="N25" s="7"/>
      <x:c r="O25" s="7"/>
      <x:c r="P25" s="7"/>
      <x:c r="Q25" s="7"/>
      <x:c r="R25" s="7"/>
      <x:c r="S25" s="7"/>
      <x:c r="T25" s="7"/>
      <x:c r="U25" s="7"/>
      <x:c r="V25" s="7"/>
      <x:c r="W25" s="7"/>
    </x:row>
    <x:row r="26" ht="23" customHeight="1">
      <x:c r="A26" s="1" t="str">
        <x:v>Сечения, автоматы, УЗО, селективность и падение напряжения определяются после обмеров и паспортов.</x:v>
      </x:c>
      <x:c r="B26" s="1"/>
      <x:c r="C26" s="7"/>
      <x:c r="D26" s="7"/>
      <x:c r="E26" s="7"/>
      <x:c r="F26" s="7"/>
      <x:c r="G26" s="7"/>
      <x:c r="H26" s="7"/>
      <x:c r="I26" s="7"/>
      <x:c r="J26" s="7"/>
      <x:c r="K26" s="7"/>
      <x:c r="L26" s="7"/>
      <x:c r="M26" s="7"/>
      <x:c r="N26" s="7"/>
      <x:c r="O26" s="7"/>
      <x:c r="P26" s="7"/>
      <x:c r="Q26" s="7"/>
      <x:c r="R26" s="7"/>
      <x:c r="S26" s="7"/>
      <x:c r="T26" s="7"/>
      <x:c r="U26" s="7"/>
      <x:c r="V26" s="7"/>
      <x:c r="W26" s="7"/>
    </x:row>
    <x:row r="27" ht="23" customHeight="1">
      <x:c r="A27" s="1" t="str">
        <x:v>Energy Jump: противоречие напряжения. Триколор: 60/600 Вт. Не подключать по этой таблице.</x:v>
      </x:c>
      <x:c r="B27" s="1"/>
      <x:c r="C27" s="7"/>
      <x:c r="D27" s="7"/>
      <x:c r="E27" s="7"/>
      <x:c r="F27" s="7"/>
      <x:c r="G27" s="7"/>
      <x:c r="H27" s="7"/>
      <x:c r="I27" s="7"/>
      <x:c r="J27" s="7"/>
      <x:c r="K27" s="7"/>
      <x:c r="L27" s="7"/>
      <x:c r="M27" s="7"/>
      <x:c r="N27" s="7"/>
      <x:c r="O27" s="7"/>
      <x:c r="P27" s="7"/>
      <x:c r="Q27" s="7"/>
      <x:c r="R27" s="7"/>
      <x:c r="S27" s="7"/>
      <x:c r="T27" s="7"/>
      <x:c r="U27" s="7"/>
      <x:c r="V27" s="7"/>
      <x:c r="W27" s="7"/>
    </x:row>
    <x:row r="28" ht="23" customHeight="1">
      <x:c r="A28" s="1" t="str">
        <x:v>Отопление, существующие общие инженерные системы и категория надежности требуют ТУ арендодателя.</x:v>
      </x:c>
      <x:c r="B28" s="1"/>
      <x:c r="C28" s="7"/>
      <x:c r="D28" s="7"/>
      <x:c r="E28" s="7"/>
      <x:c r="F28" s="7"/>
      <x:c r="G28" s="7"/>
      <x:c r="H28" s="7"/>
      <x:c r="I28" s="7"/>
      <x:c r="J28" s="7"/>
      <x:c r="K28" s="7"/>
      <x:c r="L28" s="7"/>
      <x:c r="M28" s="7"/>
      <x:c r="N28" s="7"/>
      <x:c r="O28" s="7"/>
      <x:c r="P28" s="7"/>
      <x:c r="Q28" s="7"/>
      <x:c r="R28" s="7"/>
      <x:c r="S28" s="7"/>
      <x:c r="T28" s="7"/>
      <x:c r="U28" s="7"/>
      <x:c r="V28" s="7"/>
      <x:c r="W28" s="7"/>
    </x:row>
    <x:row r="29" ht="23" customHeight="1">
      <x:c r="A29" s="1"/>
      <x:c r="B29" s="1"/>
      <x:c r="C29" s="7"/>
      <x:c r="D29" s="7"/>
      <x:c r="E29" s="7"/>
      <x:c r="F29" s="7"/>
      <x:c r="G29" s="7"/>
      <x:c r="H29" s="7"/>
      <x:c r="I29" s="7"/>
      <x:c r="J29" s="7"/>
      <x:c r="K29" s="7"/>
      <x:c r="L29" s="7"/>
      <x:c r="M29" s="7"/>
      <x:c r="N29" s="7"/>
      <x:c r="O29" s="7"/>
      <x:c r="P29" s="7"/>
      <x:c r="Q29" s="7"/>
      <x:c r="R29" s="7"/>
      <x:c r="S29" s="7"/>
      <x:c r="T29" s="7"/>
      <x:c r="U29" s="7"/>
      <x:c r="V29" s="7"/>
      <x:c r="W29" s="7"/>
    </x:row>
    <x:row r="30" ht="23" customHeight="1">
      <x:c r="A30" s="1"/>
      <x:c r="B30" s="1"/>
      <x:c r="C30" s="7"/>
      <x:c r="D30" s="7"/>
      <x:c r="E30" s="7"/>
      <x:c r="F30" s="7"/>
      <x:c r="G30" s="7"/>
      <x:c r="H30" s="7"/>
      <x:c r="I30" s="7"/>
      <x:c r="J30" s="7"/>
      <x:c r="K30" s="7"/>
      <x:c r="L30" s="7"/>
      <x:c r="M30" s="7"/>
      <x:c r="N30" s="7"/>
      <x:c r="O30" s="7"/>
      <x:c r="P30" s="7"/>
      <x:c r="Q30" s="7"/>
      <x:c r="R30" s="7"/>
      <x:c r="S30" s="7"/>
      <x:c r="T30" s="7"/>
      <x:c r="U30" s="7"/>
      <x:c r="V30" s="7"/>
      <x:c r="W30" s="7"/>
    </x:row>
    <x:row r="31" ht="23" customHeight="1">
      <x:c r="A31" s="1"/>
      <x:c r="B31" s="1"/>
      <x:c r="C31" s="7"/>
      <x:c r="D31" s="7"/>
      <x:c r="E31" s="7"/>
      <x:c r="F31" s="7"/>
      <x:c r="G31" s="7"/>
      <x:c r="H31" s="7"/>
      <x:c r="I31" s="7"/>
      <x:c r="J31" s="7"/>
      <x:c r="K31" s="7"/>
      <x:c r="L31" s="7"/>
      <x:c r="M31" s="7"/>
      <x:c r="N31" s="7"/>
      <x:c r="O31" s="7"/>
      <x:c r="P31" s="7"/>
      <x:c r="Q31" s="7"/>
      <x:c r="R31" s="7"/>
      <x:c r="S31" s="7"/>
      <x:c r="T31" s="7"/>
      <x:c r="U31" s="7"/>
      <x:c r="V31" s="7"/>
      <x:c r="W31" s="7"/>
    </x:row>
    <x:row r="32" ht="23" customHeight="1">
      <x:c r="A32" s="1"/>
      <x:c r="B32" s="1"/>
      <x:c r="C32" s="7"/>
      <x:c r="D32" s="7"/>
      <x:c r="E32" s="7"/>
      <x:c r="F32" s="7"/>
      <x:c r="G32" s="7"/>
      <x:c r="H32" s="7"/>
      <x:c r="I32" s="7"/>
      <x:c r="J32" s="7"/>
      <x:c r="K32" s="7"/>
      <x:c r="L32" s="7"/>
      <x:c r="M32" s="7"/>
      <x:c r="N32" s="7"/>
      <x:c r="O32" s="7"/>
      <x:c r="P32" s="7"/>
      <x:c r="Q32" s="7"/>
      <x:c r="R32" s="7"/>
      <x:c r="S32" s="7"/>
      <x:c r="T32" s="7"/>
      <x:c r="U32" s="7"/>
      <x:c r="V32" s="7"/>
      <x:c r="W32" s="7"/>
    </x:row>
    <x:row r="33" ht="23" customHeight="1">
      <x:c r="A33" s="1"/>
      <x:c r="B33" s="1"/>
      <x:c r="C33" s="7"/>
      <x:c r="D33" s="7"/>
      <x:c r="E33" s="7"/>
      <x:c r="F33" s="7"/>
      <x:c r="G33" s="7"/>
      <x:c r="H33" s="7"/>
      <x:c r="I33" s="7"/>
      <x:c r="J33" s="7"/>
      <x:c r="K33" s="7"/>
      <x:c r="L33" s="7"/>
      <x:c r="M33" s="7"/>
      <x:c r="N33" s="7"/>
      <x:c r="O33" s="7"/>
      <x:c r="P33" s="7"/>
      <x:c r="Q33" s="7"/>
      <x:c r="R33" s="7"/>
      <x:c r="S33" s="7"/>
      <x:c r="T33" s="7"/>
      <x:c r="U33" s="7"/>
      <x:c r="V33" s="7"/>
      <x:c r="W33" s="7"/>
    </x:row>
    <x:row r="34" ht="23" customHeight="1">
      <x:c r="A34" s="1"/>
      <x:c r="B34" s="1"/>
      <x:c r="C34" s="7"/>
      <x:c r="D34" s="7"/>
      <x:c r="E34" s="7"/>
      <x:c r="F34" s="7"/>
      <x:c r="G34" s="7"/>
      <x:c r="H34" s="7"/>
      <x:c r="I34" s="7"/>
      <x:c r="J34" s="7"/>
      <x:c r="K34" s="7"/>
      <x:c r="L34" s="7"/>
      <x:c r="M34" s="7"/>
      <x:c r="N34" s="7"/>
      <x:c r="O34" s="7"/>
      <x:c r="P34" s="7"/>
      <x:c r="Q34" s="7"/>
      <x:c r="R34" s="7"/>
      <x:c r="S34" s="7"/>
      <x:c r="T34" s="7"/>
      <x:c r="U34" s="7"/>
      <x:c r="V34" s="7"/>
      <x:c r="W34" s="7"/>
    </x:row>
    <x:row r="35" ht="23" customHeight="1">
      <x:c r="A35" s="1"/>
      <x:c r="B35" s="1"/>
      <x:c r="C35" s="7"/>
      <x:c r="D35" s="7"/>
      <x:c r="E35" s="7"/>
      <x:c r="F35" s="7"/>
      <x:c r="G35" s="7"/>
      <x:c r="H35" s="7"/>
      <x:c r="I35" s="7"/>
      <x:c r="J35" s="7"/>
      <x:c r="K35" s="7"/>
      <x:c r="L35" s="7"/>
      <x:c r="M35" s="7"/>
      <x:c r="N35" s="7"/>
      <x:c r="O35" s="7"/>
      <x:c r="P35" s="7"/>
      <x:c r="Q35" s="7"/>
      <x:c r="R35" s="7"/>
      <x:c r="S35" s="7"/>
      <x:c r="T35" s="7"/>
      <x:c r="U35" s="7"/>
      <x:c r="V35" s="7"/>
      <x:c r="W35" s="7"/>
    </x:row>
    <x:row r="36" ht="23" customHeight="1">
      <x:c r="A36" s="1"/>
      <x:c r="B36" s="1"/>
      <x:c r="C36" s="7"/>
      <x:c r="D36" s="7"/>
      <x:c r="E36" s="7"/>
      <x:c r="F36" s="7"/>
      <x:c r="G36" s="7"/>
      <x:c r="H36" s="7"/>
      <x:c r="I36" s="7"/>
      <x:c r="J36" s="7"/>
      <x:c r="K36" s="7"/>
      <x:c r="L36" s="7"/>
      <x:c r="M36" s="7"/>
      <x:c r="N36" s="7"/>
      <x:c r="O36" s="7"/>
      <x:c r="P36" s="7"/>
      <x:c r="Q36" s="7"/>
      <x:c r="R36" s="7"/>
      <x:c r="S36" s="7"/>
      <x:c r="T36" s="7"/>
      <x:c r="U36" s="7"/>
      <x:c r="V36" s="7"/>
      <x:c r="W36" s="7"/>
    </x:row>
    <x:row r="37" ht="23" customHeight="1">
      <x:c r="A37" s="1"/>
      <x:c r="B37" s="1"/>
      <x:c r="C37" s="7"/>
      <x:c r="D37" s="7"/>
      <x:c r="E37" s="7"/>
      <x:c r="F37" s="7"/>
      <x:c r="G37" s="7"/>
      <x:c r="H37" s="7"/>
      <x:c r="I37" s="7"/>
      <x:c r="J37" s="7"/>
      <x:c r="K37" s="7"/>
      <x:c r="L37" s="7"/>
      <x:c r="M37" s="7"/>
      <x:c r="N37" s="7"/>
      <x:c r="O37" s="7"/>
      <x:c r="P37" s="7"/>
      <x:c r="Q37" s="7"/>
      <x:c r="R37" s="7"/>
      <x:c r="S37" s="7"/>
      <x:c r="T37" s="7"/>
      <x:c r="U37" s="7"/>
      <x:c r="V37" s="7"/>
      <x:c r="W37" s="7"/>
    </x:row>
    <x:row r="38" ht="23" customHeight="1">
      <x:c r="A38" s="1"/>
      <x:c r="B38" s="1"/>
      <x:c r="C38" s="7"/>
      <x:c r="D38" s="7"/>
      <x:c r="E38" s="7"/>
      <x:c r="F38" s="7"/>
      <x:c r="G38" s="7"/>
      <x:c r="H38" s="7"/>
      <x:c r="I38" s="7"/>
      <x:c r="J38" s="7"/>
      <x:c r="K38" s="7"/>
      <x:c r="L38" s="7"/>
      <x:c r="M38" s="7"/>
      <x:c r="N38" s="7"/>
      <x:c r="O38" s="7"/>
      <x:c r="P38" s="7"/>
      <x:c r="Q38" s="7"/>
      <x:c r="R38" s="7"/>
      <x:c r="S38" s="7"/>
      <x:c r="T38" s="7"/>
      <x:c r="U38" s="7"/>
      <x:c r="V38" s="7"/>
      <x:c r="W38" s="7"/>
    </x:row>
    <x:row r="39" ht="23" customHeight="1">
      <x:c r="A39" s="1"/>
      <x:c r="B39" s="1"/>
      <x:c r="C39" s="7"/>
      <x:c r="D39" s="7"/>
      <x:c r="E39" s="7"/>
      <x:c r="F39" s="7"/>
      <x:c r="G39" s="7"/>
      <x:c r="H39" s="7"/>
      <x:c r="I39" s="7"/>
      <x:c r="J39" s="7"/>
      <x:c r="K39" s="7"/>
      <x:c r="L39" s="7"/>
      <x:c r="M39" s="7"/>
      <x:c r="N39" s="7"/>
      <x:c r="O39" s="7"/>
      <x:c r="P39" s="7"/>
      <x:c r="Q39" s="7"/>
      <x:c r="R39" s="7"/>
      <x:c r="S39" s="7"/>
      <x:c r="T39" s="7"/>
      <x:c r="U39" s="7"/>
      <x:c r="V39" s="7"/>
      <x:c r="W39" s="7"/>
    </x:row>
    <x:row r="40" ht="23" customHeight="1">
      <x:c r="A40" s="1"/>
      <x:c r="B40" s="1"/>
      <x:c r="C40" s="7"/>
      <x:c r="D40" s="7"/>
      <x:c r="E40" s="7"/>
      <x:c r="F40" s="7"/>
      <x:c r="G40" s="7"/>
      <x:c r="H40" s="7"/>
      <x:c r="I40" s="7"/>
      <x:c r="J40" s="7"/>
      <x:c r="K40" s="7"/>
      <x:c r="L40" s="7"/>
      <x:c r="M40" s="7"/>
      <x:c r="N40" s="7"/>
      <x:c r="O40" s="7"/>
      <x:c r="P40" s="7"/>
      <x:c r="Q40" s="7"/>
      <x:c r="R40" s="7"/>
      <x:c r="S40" s="7"/>
      <x:c r="T40" s="7"/>
      <x:c r="U40" s="7"/>
      <x:c r="V40" s="7"/>
      <x:c r="W40" s="7"/>
    </x:row>
    <x:row r="41" ht="23" customHeight="1">
      <x:c r="A41" s="1"/>
      <x:c r="B41" s="1"/>
      <x:c r="C41" s="7"/>
      <x:c r="D41" s="7"/>
      <x:c r="E41" s="7"/>
      <x:c r="F41" s="7"/>
      <x:c r="G41" s="7"/>
      <x:c r="H41" s="7"/>
      <x:c r="I41" s="7"/>
      <x:c r="J41" s="7"/>
      <x:c r="K41" s="7"/>
      <x:c r="L41" s="7"/>
      <x:c r="M41" s="7"/>
      <x:c r="N41" s="7"/>
      <x:c r="O41" s="7"/>
      <x:c r="P41" s="7"/>
      <x:c r="Q41" s="7"/>
      <x:c r="R41" s="7"/>
      <x:c r="S41" s="7"/>
      <x:c r="T41" s="7"/>
      <x:c r="U41" s="7"/>
      <x:c r="V41" s="7"/>
      <x:c r="W41" s="7"/>
    </x:row>
    <x:row r="42" ht="23" customHeight="1">
      <x:c r="A42" s="1"/>
      <x:c r="B42" s="1"/>
      <x:c r="C42" s="7"/>
      <x:c r="D42" s="7"/>
      <x:c r="E42" s="7"/>
      <x:c r="F42" s="7"/>
      <x:c r="G42" s="7"/>
      <x:c r="H42" s="7"/>
      <x:c r="I42" s="7"/>
      <x:c r="J42" s="7"/>
      <x:c r="K42" s="7"/>
      <x:c r="L42" s="7"/>
      <x:c r="M42" s="7"/>
      <x:c r="N42" s="7"/>
      <x:c r="O42" s="7"/>
      <x:c r="P42" s="7"/>
      <x:c r="Q42" s="7"/>
      <x:c r="R42" s="7"/>
      <x:c r="S42" s="7"/>
      <x:c r="T42" s="7"/>
      <x:c r="U42" s="7"/>
      <x:c r="V42" s="7"/>
      <x:c r="W42" s="7"/>
    </x:row>
    <x:row r="43" ht="23" customHeight="1">
      <x:c r="A43" s="1"/>
      <x:c r="B43" s="1"/>
      <x:c r="C43" s="7"/>
      <x:c r="D43" s="7"/>
      <x:c r="E43" s="7"/>
      <x:c r="F43" s="7"/>
      <x:c r="G43" s="7"/>
      <x:c r="H43" s="7"/>
      <x:c r="I43" s="7"/>
      <x:c r="J43" s="7"/>
      <x:c r="K43" s="7"/>
      <x:c r="L43" s="7"/>
      <x:c r="M43" s="7"/>
      <x:c r="N43" s="7"/>
      <x:c r="O43" s="7"/>
      <x:c r="P43" s="7"/>
      <x:c r="Q43" s="7"/>
      <x:c r="R43" s="7"/>
      <x:c r="S43" s="7"/>
      <x:c r="T43" s="7"/>
      <x:c r="U43" s="7"/>
      <x:c r="V43" s="7"/>
      <x:c r="W43" s="7"/>
    </x:row>
    <x:row r="44" ht="23" customHeight="1">
      <x:c r="A44" s="1"/>
      <x:c r="B44" s="1"/>
      <x:c r="C44" s="7"/>
      <x:c r="D44" s="7"/>
      <x:c r="E44" s="7"/>
      <x:c r="F44" s="7"/>
      <x:c r="G44" s="7"/>
      <x:c r="H44" s="7"/>
      <x:c r="I44" s="7"/>
      <x:c r="J44" s="7"/>
      <x:c r="K44" s="7"/>
      <x:c r="L44" s="7"/>
      <x:c r="M44" s="7"/>
      <x:c r="N44" s="7"/>
      <x:c r="O44" s="7"/>
      <x:c r="P44" s="7"/>
      <x:c r="Q44" s="7"/>
      <x:c r="R44" s="7"/>
      <x:c r="S44" s="7"/>
      <x:c r="T44" s="7"/>
      <x:c r="U44" s="7"/>
      <x:c r="V44" s="7"/>
      <x:c r="W44" s="7"/>
    </x:row>
    <x:row r="45" ht="23" customHeight="1">
      <x:c r="A45" s="1"/>
      <x:c r="B45" s="1"/>
      <x:c r="C45" s="7"/>
      <x:c r="D45" s="7"/>
      <x:c r="E45" s="7"/>
      <x:c r="F45" s="7"/>
      <x:c r="G45" s="7"/>
      <x:c r="H45" s="7"/>
      <x:c r="I45" s="7"/>
      <x:c r="J45" s="7"/>
      <x:c r="K45" s="7"/>
      <x:c r="L45" s="7"/>
      <x:c r="M45" s="7"/>
      <x:c r="N45" s="7"/>
      <x:c r="O45" s="7"/>
      <x:c r="P45" s="7"/>
      <x:c r="Q45" s="7"/>
      <x:c r="R45" s="7"/>
      <x:c r="S45" s="7"/>
      <x:c r="T45" s="7"/>
      <x:c r="U45" s="7"/>
      <x:c r="V45" s="7"/>
      <x:c r="W45" s="7"/>
    </x:row>
    <x:row r="46" ht="23" customHeight="1">
      <x:c r="A46" s="1"/>
      <x:c r="B46" s="1"/>
      <x:c r="C46" s="7"/>
      <x:c r="D46" s="7"/>
      <x:c r="E46" s="7"/>
      <x:c r="F46" s="7"/>
      <x:c r="G46" s="7"/>
      <x:c r="H46" s="7"/>
      <x:c r="I46" s="7"/>
      <x:c r="J46" s="7"/>
      <x:c r="K46" s="7"/>
      <x:c r="L46" s="7"/>
      <x:c r="M46" s="7"/>
      <x:c r="N46" s="7"/>
      <x:c r="O46" s="7"/>
      <x:c r="P46" s="7"/>
      <x:c r="Q46" s="7"/>
      <x:c r="R46" s="7"/>
      <x:c r="S46" s="7"/>
      <x:c r="T46" s="7"/>
      <x:c r="U46" s="7"/>
      <x:c r="V46" s="7"/>
      <x:c r="W46" s="7"/>
    </x:row>
    <x:row r="47" ht="23" customHeight="1">
      <x:c r="A47" s="1"/>
      <x:c r="B47" s="1"/>
      <x:c r="C47" s="7"/>
      <x:c r="D47" s="7"/>
      <x:c r="E47" s="7"/>
      <x:c r="F47" s="7"/>
      <x:c r="G47" s="7"/>
      <x:c r="H47" s="7"/>
      <x:c r="I47" s="7"/>
      <x:c r="J47" s="7"/>
      <x:c r="K47" s="7"/>
      <x:c r="L47" s="7"/>
      <x:c r="M47" s="7"/>
      <x:c r="N47" s="7"/>
      <x:c r="O47" s="7"/>
      <x:c r="P47" s="7"/>
      <x:c r="Q47" s="7"/>
      <x:c r="R47" s="7"/>
      <x:c r="S47" s="7"/>
      <x:c r="T47" s="7"/>
      <x:c r="U47" s="7"/>
      <x:c r="V47" s="7"/>
      <x:c r="W47" s="7"/>
    </x:row>
    <x:row r="48" ht="23" customHeight="1">
      <x:c r="A48" s="1"/>
      <x:c r="B48" s="1"/>
      <x:c r="C48" s="7"/>
      <x:c r="D48" s="7"/>
      <x:c r="E48" s="7"/>
      <x:c r="F48" s="7"/>
      <x:c r="G48" s="7"/>
      <x:c r="H48" s="7"/>
      <x:c r="I48" s="7"/>
      <x:c r="J48" s="7"/>
      <x:c r="K48" s="7"/>
      <x:c r="L48" s="7"/>
      <x:c r="M48" s="7"/>
      <x:c r="N48" s="7"/>
      <x:c r="O48" s="7"/>
      <x:c r="P48" s="7"/>
      <x:c r="Q48" s="7"/>
      <x:c r="R48" s="7"/>
      <x:c r="S48" s="7"/>
      <x:c r="T48" s="7"/>
      <x:c r="U48" s="7"/>
      <x:c r="V48" s="7"/>
      <x:c r="W48" s="7"/>
    </x:row>
    <x:row r="49" ht="23" customHeight="1">
      <x:c r="A49" s="1"/>
      <x:c r="B49" s="1"/>
      <x:c r="C49" s="7"/>
      <x:c r="D49" s="7"/>
      <x:c r="E49" s="7"/>
      <x:c r="F49" s="7"/>
      <x:c r="G49" s="7"/>
      <x:c r="H49" s="7"/>
      <x:c r="I49" s="7"/>
      <x:c r="J49" s="7"/>
      <x:c r="K49" s="7"/>
      <x:c r="L49" s="7"/>
      <x:c r="M49" s="7"/>
      <x:c r="N49" s="7"/>
      <x:c r="O49" s="7"/>
      <x:c r="P49" s="7"/>
      <x:c r="Q49" s="7"/>
      <x:c r="R49" s="7"/>
      <x:c r="S49" s="7"/>
      <x:c r="T49" s="7"/>
      <x:c r="U49" s="7"/>
      <x:c r="V49" s="7"/>
      <x:c r="W49" s="7"/>
    </x:row>
    <x:row r="50" ht="23" customHeight="1">
      <x:c r="A50" s="1"/>
      <x:c r="B50" s="1"/>
      <x:c r="C50" s="7"/>
      <x:c r="D50" s="7"/>
      <x:c r="E50" s="7"/>
      <x:c r="F50" s="7"/>
      <x:c r="G50" s="7"/>
      <x:c r="H50" s="7"/>
      <x:c r="I50" s="7"/>
      <x:c r="J50" s="7"/>
      <x:c r="K50" s="7"/>
      <x:c r="L50" s="7"/>
      <x:c r="M50" s="7"/>
      <x:c r="N50" s="7"/>
      <x:c r="O50" s="7"/>
      <x:c r="P50" s="7"/>
      <x:c r="Q50" s="7"/>
      <x:c r="R50" s="7"/>
      <x:c r="S50" s="7"/>
      <x:c r="T50" s="7"/>
      <x:c r="U50" s="7"/>
      <x:c r="V50" s="7"/>
      <x:c r="W50" s="7"/>
    </x:row>
    <x:row r="51" ht="23" customHeight="1">
      <x:c r="A51" s="1"/>
      <x:c r="B51" s="1"/>
      <x:c r="C51" s="7"/>
      <x:c r="D51" s="7"/>
      <x:c r="E51" s="7"/>
      <x:c r="F51" s="7"/>
      <x:c r="G51" s="7"/>
      <x:c r="H51" s="7"/>
      <x:c r="I51" s="7"/>
      <x:c r="J51" s="7"/>
      <x:c r="K51" s="7"/>
      <x:c r="L51" s="7"/>
      <x:c r="M51" s="7"/>
      <x:c r="N51" s="7"/>
      <x:c r="O51" s="7"/>
      <x:c r="P51" s="7"/>
      <x:c r="Q51" s="7"/>
      <x:c r="R51" s="7"/>
      <x:c r="S51" s="7"/>
      <x:c r="T51" s="7"/>
      <x:c r="U51" s="7"/>
      <x:c r="V51" s="7"/>
      <x:c r="W51" s="7"/>
    </x:row>
    <x:row r="52" ht="23" customHeight="1">
      <x:c r="A52" s="1"/>
      <x:c r="B52" s="1"/>
      <x:c r="C52" s="7"/>
      <x:c r="D52" s="7"/>
      <x:c r="E52" s="7"/>
      <x:c r="F52" s="7"/>
      <x:c r="G52" s="7"/>
      <x:c r="H52" s="7"/>
      <x:c r="I52" s="7"/>
      <x:c r="J52" s="7"/>
      <x:c r="K52" s="7"/>
      <x:c r="L52" s="7"/>
      <x:c r="M52" s="7"/>
      <x:c r="N52" s="7"/>
      <x:c r="O52" s="7"/>
      <x:c r="P52" s="7"/>
      <x:c r="Q52" s="7"/>
      <x:c r="R52" s="7"/>
      <x:c r="S52" s="7"/>
      <x:c r="T52" s="7"/>
      <x:c r="U52" s="7"/>
      <x:c r="V52" s="7"/>
      <x:c r="W52" s="7"/>
    </x:row>
    <x:row r="53" ht="23" customHeight="1">
      <x:c r="A53" s="1"/>
      <x:c r="B53" s="1"/>
      <x:c r="C53" s="7"/>
      <x:c r="D53" s="7"/>
      <x:c r="E53" s="7"/>
      <x:c r="F53" s="7"/>
      <x:c r="G53" s="7"/>
      <x:c r="H53" s="7"/>
      <x:c r="I53" s="7"/>
      <x:c r="J53" s="7"/>
      <x:c r="K53" s="7"/>
      <x:c r="L53" s="7"/>
      <x:c r="M53" s="7"/>
      <x:c r="N53" s="7"/>
      <x:c r="O53" s="7"/>
      <x:c r="P53" s="7"/>
      <x:c r="Q53" s="7"/>
      <x:c r="R53" s="7"/>
      <x:c r="S53" s="7"/>
      <x:c r="T53" s="7"/>
      <x:c r="U53" s="7"/>
      <x:c r="V53" s="7"/>
      <x:c r="W53" s="7"/>
    </x:row>
    <x:row r="54" ht="23" customHeight="1">
      <x:c r="A54" s="1"/>
      <x:c r="B54" s="1"/>
      <x:c r="C54" s="7"/>
      <x:c r="D54" s="7"/>
      <x:c r="E54" s="7"/>
      <x:c r="F54" s="7"/>
      <x:c r="G54" s="7"/>
      <x:c r="H54" s="7"/>
      <x:c r="I54" s="7"/>
      <x:c r="J54" s="7"/>
      <x:c r="K54" s="7"/>
      <x:c r="L54" s="7"/>
      <x:c r="M54" s="7"/>
      <x:c r="N54" s="7"/>
      <x:c r="O54" s="7"/>
      <x:c r="P54" s="7"/>
      <x:c r="Q54" s="7"/>
      <x:c r="R54" s="7"/>
      <x:c r="S54" s="7"/>
      <x:c r="T54" s="7"/>
      <x:c r="U54" s="7"/>
      <x:c r="V54" s="7"/>
      <x:c r="W54" s="7"/>
    </x:row>
    <x:row r="55" ht="23" customHeight="1">
      <x:c r="A55" s="1"/>
      <x:c r="B55" s="1"/>
      <x:c r="C55" s="7"/>
      <x:c r="D55" s="7"/>
      <x:c r="E55" s="7"/>
      <x:c r="F55" s="7"/>
      <x:c r="G55" s="7"/>
      <x:c r="H55" s="7"/>
      <x:c r="I55" s="7"/>
      <x:c r="J55" s="7"/>
      <x:c r="K55" s="7"/>
      <x:c r="L55" s="7"/>
      <x:c r="M55" s="7"/>
      <x:c r="N55" s="7"/>
      <x:c r="O55" s="7"/>
      <x:c r="P55" s="7"/>
      <x:c r="Q55" s="7"/>
      <x:c r="R55" s="7"/>
      <x:c r="S55" s="7"/>
      <x:c r="T55" s="7"/>
      <x:c r="U55" s="7"/>
      <x:c r="V55" s="7"/>
      <x:c r="W55" s="7"/>
    </x:row>
    <x:row r="56" ht="23" customHeight="1">
      <x:c r="A56" s="1"/>
      <x:c r="B56" s="1"/>
      <x:c r="C56" s="7"/>
      <x:c r="D56" s="7"/>
      <x:c r="E56" s="7"/>
      <x:c r="F56" s="7"/>
      <x:c r="G56" s="7"/>
      <x:c r="H56" s="7"/>
      <x:c r="I56" s="7"/>
      <x:c r="J56" s="7"/>
      <x:c r="K56" s="7"/>
      <x:c r="L56" s="7"/>
      <x:c r="M56" s="7"/>
      <x:c r="N56" s="7"/>
      <x:c r="O56" s="7"/>
      <x:c r="P56" s="7"/>
      <x:c r="Q56" s="7"/>
      <x:c r="R56" s="7"/>
      <x:c r="S56" s="7"/>
      <x:c r="T56" s="7"/>
      <x:c r="U56" s="7"/>
      <x:c r="V56" s="7"/>
      <x:c r="W56" s="7"/>
    </x:row>
    <x:row r="57" ht="23" customHeight="1">
      <x:c r="A57" s="1"/>
      <x:c r="B57" s="1"/>
      <x:c r="C57" s="7"/>
      <x:c r="D57" s="7"/>
      <x:c r="E57" s="7"/>
      <x:c r="F57" s="7"/>
      <x:c r="G57" s="7"/>
      <x:c r="H57" s="7"/>
      <x:c r="I57" s="7"/>
      <x:c r="J57" s="7"/>
      <x:c r="K57" s="7"/>
      <x:c r="L57" s="7"/>
      <x:c r="M57" s="7"/>
      <x:c r="N57" s="7"/>
      <x:c r="O57" s="7"/>
      <x:c r="P57" s="7"/>
      <x:c r="Q57" s="7"/>
      <x:c r="R57" s="7"/>
      <x:c r="S57" s="7"/>
      <x:c r="T57" s="7"/>
      <x:c r="U57" s="7"/>
      <x:c r="V57" s="7"/>
      <x:c r="W57" s="7"/>
    </x:row>
    <x:row r="58" ht="23" customHeight="1">
      <x:c r="A58" s="1"/>
      <x:c r="B58" s="1"/>
      <x:c r="C58" s="7"/>
      <x:c r="D58" s="7"/>
      <x:c r="E58" s="7"/>
      <x:c r="F58" s="7"/>
      <x:c r="G58" s="7"/>
      <x:c r="H58" s="7"/>
      <x:c r="I58" s="7"/>
      <x:c r="J58" s="7"/>
      <x:c r="K58" s="7"/>
      <x:c r="L58" s="7"/>
      <x:c r="M58" s="7"/>
      <x:c r="N58" s="7"/>
      <x:c r="O58" s="7"/>
      <x:c r="P58" s="7"/>
      <x:c r="Q58" s="7"/>
      <x:c r="R58" s="7"/>
      <x:c r="S58" s="7"/>
      <x:c r="T58" s="7"/>
      <x:c r="U58" s="7"/>
      <x:c r="V58" s="7"/>
      <x:c r="W58" s="7"/>
    </x:row>
    <x:row r="59" ht="23" customHeight="1">
      <x:c r="A59" s="1"/>
      <x:c r="B59" s="1"/>
      <x:c r="C59" s="7"/>
      <x:c r="D59" s="7"/>
      <x:c r="E59" s="7"/>
      <x:c r="F59" s="7"/>
      <x:c r="G59" s="7"/>
      <x:c r="H59" s="7"/>
      <x:c r="I59" s="7"/>
      <x:c r="J59" s="7"/>
      <x:c r="K59" s="7"/>
      <x:c r="L59" s="7"/>
      <x:c r="M59" s="7"/>
      <x:c r="N59" s="7"/>
      <x:c r="O59" s="7"/>
      <x:c r="P59" s="7"/>
      <x:c r="Q59" s="7"/>
      <x:c r="R59" s="7"/>
      <x:c r="S59" s="7"/>
      <x:c r="T59" s="7"/>
      <x:c r="U59" s="7"/>
      <x:c r="V59" s="7"/>
      <x:c r="W59" s="7"/>
    </x:row>
    <x:row r="60" ht="23" customHeight="1">
      <x:c r="A60" s="1"/>
      <x:c r="B60" s="1"/>
      <x:c r="C60" s="7"/>
      <x:c r="D60" s="7"/>
      <x:c r="E60" s="7"/>
      <x:c r="F60" s="7"/>
      <x:c r="G60" s="7"/>
      <x:c r="H60" s="7"/>
      <x:c r="I60" s="7"/>
      <x:c r="J60" s="7"/>
      <x:c r="K60" s="7"/>
      <x:c r="L60" s="7"/>
      <x:c r="M60" s="7"/>
      <x:c r="N60" s="7"/>
      <x:c r="O60" s="7"/>
      <x:c r="P60" s="7"/>
      <x:c r="Q60" s="7"/>
      <x:c r="R60" s="7"/>
      <x:c r="S60" s="7"/>
      <x:c r="T60" s="7"/>
      <x:c r="U60" s="7"/>
      <x:c r="V60" s="7"/>
      <x:c r="W60" s="7"/>
    </x:row>
    <x:row r="61" ht="23" customHeight="1">
      <x:c r="A61" s="1"/>
      <x:c r="B61" s="1"/>
      <x:c r="C61" s="7"/>
      <x:c r="D61" s="7"/>
      <x:c r="E61" s="7"/>
      <x:c r="F61" s="7"/>
      <x:c r="G61" s="7"/>
      <x:c r="H61" s="7"/>
      <x:c r="I61" s="7"/>
      <x:c r="J61" s="7"/>
      <x:c r="K61" s="7"/>
      <x:c r="L61" s="7"/>
      <x:c r="M61" s="7"/>
      <x:c r="N61" s="7"/>
      <x:c r="O61" s="7"/>
      <x:c r="P61" s="7"/>
      <x:c r="Q61" s="7"/>
      <x:c r="R61" s="7"/>
      <x:c r="S61" s="7"/>
      <x:c r="T61" s="7"/>
      <x:c r="U61" s="7"/>
      <x:c r="V61" s="7"/>
      <x:c r="W61" s="7"/>
    </x:row>
    <x:row r="62" ht="23" customHeight="1">
      <x:c r="A62" s="1"/>
      <x:c r="B62" s="1"/>
      <x:c r="C62" s="7"/>
      <x:c r="D62" s="7"/>
      <x:c r="E62" s="7"/>
      <x:c r="F62" s="7"/>
      <x:c r="G62" s="7"/>
      <x:c r="H62" s="7"/>
      <x:c r="I62" s="7"/>
      <x:c r="J62" s="7"/>
      <x:c r="K62" s="7"/>
      <x:c r="L62" s="7"/>
      <x:c r="M62" s="7"/>
      <x:c r="N62" s="7"/>
      <x:c r="O62" s="7"/>
      <x:c r="P62" s="7"/>
      <x:c r="Q62" s="7"/>
      <x:c r="R62" s="7"/>
      <x:c r="S62" s="7"/>
      <x:c r="T62" s="7"/>
      <x:c r="U62" s="7"/>
      <x:c r="V62" s="7"/>
      <x:c r="W62" s="7"/>
    </x:row>
    <x:row r="63" ht="23" customHeight="1">
      <x:c r="A63" s="1"/>
      <x:c r="B63" s="1"/>
      <x:c r="C63" s="7"/>
      <x:c r="D63" s="7"/>
      <x:c r="E63" s="7"/>
      <x:c r="F63" s="7"/>
      <x:c r="G63" s="7"/>
      <x:c r="H63" s="7"/>
      <x:c r="I63" s="7"/>
      <x:c r="J63" s="7"/>
      <x:c r="K63" s="7"/>
      <x:c r="L63" s="7"/>
      <x:c r="M63" s="7"/>
      <x:c r="N63" s="7"/>
      <x:c r="O63" s="7"/>
      <x:c r="P63" s="7"/>
      <x:c r="Q63" s="7"/>
      <x:c r="R63" s="7"/>
      <x:c r="S63" s="7"/>
      <x:c r="T63" s="7"/>
      <x:c r="U63" s="7"/>
      <x:c r="V63" s="7"/>
      <x:c r="W63" s="7"/>
    </x:row>
    <x:row r="64" ht="23" customHeight="1">
      <x:c r="A64" s="1"/>
      <x:c r="B64" s="1"/>
      <x:c r="C64" s="7"/>
      <x:c r="D64" s="7"/>
      <x:c r="E64" s="7"/>
      <x:c r="F64" s="7"/>
      <x:c r="G64" s="7"/>
      <x:c r="H64" s="7"/>
      <x:c r="I64" s="7"/>
      <x:c r="J64" s="7"/>
      <x:c r="K64" s="7"/>
      <x:c r="L64" s="7"/>
      <x:c r="M64" s="7"/>
      <x:c r="N64" s="7"/>
      <x:c r="O64" s="7"/>
      <x:c r="P64" s="7"/>
      <x:c r="Q64" s="7"/>
      <x:c r="R64" s="7"/>
      <x:c r="S64" s="7"/>
      <x:c r="T64" s="7"/>
      <x:c r="U64" s="7"/>
      <x:c r="V64" s="7"/>
      <x:c r="W64" s="7"/>
    </x:row>
    <x:row r="65" ht="23" customHeight="1">
      <x:c r="A65" s="1"/>
      <x:c r="B65" s="1"/>
      <x:c r="C65" s="7"/>
      <x:c r="D65" s="7"/>
      <x:c r="E65" s="7"/>
      <x:c r="F65" s="7"/>
      <x:c r="G65" s="7"/>
      <x:c r="H65" s="7"/>
      <x:c r="I65" s="7"/>
      <x:c r="J65" s="7"/>
      <x:c r="K65" s="7"/>
      <x:c r="L65" s="7"/>
      <x:c r="M65" s="7"/>
      <x:c r="N65" s="7"/>
      <x:c r="O65" s="7"/>
      <x:c r="P65" s="7"/>
      <x:c r="Q65" s="7"/>
      <x:c r="R65" s="7"/>
      <x:c r="S65" s="7"/>
      <x:c r="T65" s="7"/>
      <x:c r="U65" s="7"/>
      <x:c r="V65" s="7"/>
      <x:c r="W65" s="7"/>
    </x:row>
    <x:row r="66" ht="23" customHeight="1">
      <x:c r="A66" s="1"/>
      <x:c r="B66" s="1"/>
      <x:c r="C66" s="7"/>
      <x:c r="D66" s="7"/>
      <x:c r="E66" s="7"/>
      <x:c r="F66" s="7"/>
      <x:c r="G66" s="7"/>
      <x:c r="H66" s="7"/>
      <x:c r="I66" s="7"/>
      <x:c r="J66" s="7"/>
      <x:c r="K66" s="7"/>
      <x:c r="L66" s="7"/>
      <x:c r="M66" s="7"/>
      <x:c r="N66" s="7"/>
      <x:c r="O66" s="7"/>
      <x:c r="P66" s="7"/>
      <x:c r="Q66" s="7"/>
      <x:c r="R66" s="7"/>
      <x:c r="S66" s="7"/>
      <x:c r="T66" s="7"/>
      <x:c r="U66" s="7"/>
      <x:c r="V66" s="7"/>
      <x:c r="W66" s="7"/>
    </x:row>
    <x:row r="67" ht="23" customHeight="1">
      <x:c r="A67" s="1"/>
      <x:c r="B67" s="1"/>
      <x:c r="C67" s="7"/>
      <x:c r="D67" s="7"/>
      <x:c r="E67" s="7"/>
      <x:c r="F67" s="7"/>
      <x:c r="G67" s="7"/>
      <x:c r="H67" s="7"/>
      <x:c r="I67" s="7"/>
      <x:c r="J67" s="7"/>
      <x:c r="K67" s="7"/>
      <x:c r="L67" s="7"/>
      <x:c r="M67" s="7"/>
      <x:c r="N67" s="7"/>
      <x:c r="O67" s="7"/>
      <x:c r="P67" s="7"/>
      <x:c r="Q67" s="7"/>
      <x:c r="R67" s="7"/>
      <x:c r="S67" s="7"/>
      <x:c r="T67" s="7"/>
      <x:c r="U67" s="7"/>
      <x:c r="V67" s="7"/>
      <x:c r="W67" s="7"/>
    </x:row>
    <x:row r="68" ht="23" customHeight="1">
      <x:c r="A68" s="1"/>
      <x:c r="B68" s="1"/>
      <x:c r="C68" s="7"/>
      <x:c r="D68" s="7"/>
      <x:c r="E68" s="7"/>
      <x:c r="F68" s="7"/>
      <x:c r="G68" s="7"/>
      <x:c r="H68" s="7"/>
      <x:c r="I68" s="7"/>
      <x:c r="J68" s="7"/>
      <x:c r="K68" s="7"/>
      <x:c r="L68" s="7"/>
      <x:c r="M68" s="7"/>
      <x:c r="N68" s="7"/>
      <x:c r="O68" s="7"/>
      <x:c r="P68" s="7"/>
      <x:c r="Q68" s="7"/>
      <x:c r="R68" s="7"/>
      <x:c r="S68" s="7"/>
      <x:c r="T68" s="7"/>
      <x:c r="U68" s="7"/>
      <x:c r="V68" s="7"/>
      <x:c r="W68" s="7"/>
    </x:row>
    <x:row r="69" ht="23" customHeight="1">
      <x:c r="A69" s="1"/>
      <x:c r="B69" s="1"/>
      <x:c r="C69" s="7"/>
      <x:c r="D69" s="7"/>
      <x:c r="E69" s="7"/>
      <x:c r="F69" s="7"/>
      <x:c r="G69" s="7"/>
      <x:c r="H69" s="7"/>
      <x:c r="I69" s="7"/>
      <x:c r="J69" s="7"/>
      <x:c r="K69" s="7"/>
      <x:c r="L69" s="7"/>
      <x:c r="M69" s="7"/>
      <x:c r="N69" s="7"/>
      <x:c r="O69" s="7"/>
      <x:c r="P69" s="7"/>
      <x:c r="Q69" s="7"/>
      <x:c r="R69" s="7"/>
      <x:c r="S69" s="7"/>
      <x:c r="T69" s="7"/>
      <x:c r="U69" s="7"/>
      <x:c r="V69" s="7"/>
      <x:c r="W69" s="7"/>
    </x:row>
    <x:row r="70" ht="23" customHeight="1">
      <x:c r="A70" s="1"/>
      <x:c r="B70" s="1"/>
      <x:c r="C70" s="7"/>
      <x:c r="D70" s="7"/>
      <x:c r="E70" s="7"/>
      <x:c r="F70" s="7"/>
      <x:c r="G70" s="7"/>
      <x:c r="H70" s="7"/>
      <x:c r="I70" s="7"/>
      <x:c r="J70" s="7"/>
      <x:c r="K70" s="7"/>
      <x:c r="L70" s="7"/>
      <x:c r="M70" s="7"/>
      <x:c r="N70" s="7"/>
      <x:c r="O70" s="7"/>
      <x:c r="P70" s="7"/>
      <x:c r="Q70" s="7"/>
      <x:c r="R70" s="7"/>
      <x:c r="S70" s="7"/>
      <x:c r="T70" s="7"/>
      <x:c r="U70" s="7"/>
      <x:c r="V70" s="7"/>
      <x:c r="W70" s="7"/>
    </x:row>
    <x:row r="71" ht="23" customHeight="1">
      <x:c r="A71" s="1"/>
      <x:c r="B71" s="1"/>
      <x:c r="C71" s="7"/>
      <x:c r="D71" s="7"/>
      <x:c r="E71" s="7"/>
      <x:c r="F71" s="7"/>
      <x:c r="G71" s="7"/>
      <x:c r="H71" s="7"/>
      <x:c r="I71" s="7"/>
      <x:c r="J71" s="7"/>
      <x:c r="K71" s="7"/>
      <x:c r="L71" s="7"/>
      <x:c r="M71" s="7"/>
      <x:c r="N71" s="7"/>
      <x:c r="O71" s="7"/>
      <x:c r="P71" s="7"/>
      <x:c r="Q71" s="7"/>
      <x:c r="R71" s="7"/>
      <x:c r="S71" s="7"/>
      <x:c r="T71" s="7"/>
      <x:c r="U71" s="7"/>
      <x:c r="V71" s="7"/>
      <x:c r="W71" s="7"/>
    </x:row>
    <x:row r="72" ht="23" customHeight="1">
      <x:c r="A72" s="1"/>
      <x:c r="B72" s="1"/>
      <x:c r="C72" s="7"/>
      <x:c r="D72" s="7"/>
      <x:c r="E72" s="7"/>
      <x:c r="F72" s="7"/>
      <x:c r="G72" s="7"/>
      <x:c r="H72" s="7"/>
      <x:c r="I72" s="7"/>
      <x:c r="J72" s="7"/>
      <x:c r="K72" s="7"/>
      <x:c r="L72" s="7"/>
      <x:c r="M72" s="7"/>
      <x:c r="N72" s="7"/>
      <x:c r="O72" s="7"/>
      <x:c r="P72" s="7"/>
      <x:c r="Q72" s="7"/>
      <x:c r="R72" s="7"/>
      <x:c r="S72" s="7"/>
      <x:c r="T72" s="7"/>
      <x:c r="U72" s="7"/>
      <x:c r="V72" s="7"/>
      <x:c r="W72" s="7"/>
    </x:row>
    <x:row r="73" ht="23" customHeight="1">
      <x:c r="A73" s="1"/>
      <x:c r="B73" s="1"/>
      <x:c r="C73" s="7"/>
      <x:c r="D73" s="7"/>
      <x:c r="E73" s="7"/>
      <x:c r="F73" s="7"/>
      <x:c r="G73" s="7"/>
      <x:c r="H73" s="7"/>
      <x:c r="I73" s="7"/>
      <x:c r="J73" s="7"/>
      <x:c r="K73" s="7"/>
      <x:c r="L73" s="7"/>
      <x:c r="M73" s="7"/>
      <x:c r="N73" s="7"/>
      <x:c r="O73" s="7"/>
      <x:c r="P73" s="7"/>
      <x:c r="Q73" s="7"/>
      <x:c r="R73" s="7"/>
      <x:c r="S73" s="7"/>
      <x:c r="T73" s="7"/>
      <x:c r="U73" s="7"/>
      <x:c r="V73" s="7"/>
      <x:c r="W73" s="7"/>
    </x:row>
    <x:row r="74" ht="23" customHeight="1">
      <x:c r="A74" s="1"/>
      <x:c r="B74" s="1"/>
      <x:c r="C74" s="7"/>
      <x:c r="D74" s="7"/>
      <x:c r="E74" s="7"/>
      <x:c r="F74" s="7"/>
      <x:c r="G74" s="7"/>
      <x:c r="H74" s="7"/>
      <x:c r="I74" s="7"/>
      <x:c r="J74" s="7"/>
      <x:c r="K74" s="7"/>
      <x:c r="L74" s="7"/>
      <x:c r="M74" s="7"/>
      <x:c r="N74" s="7"/>
      <x:c r="O74" s="7"/>
      <x:c r="P74" s="7"/>
      <x:c r="Q74" s="7"/>
      <x:c r="R74" s="7"/>
      <x:c r="S74" s="7"/>
      <x:c r="T74" s="7"/>
      <x:c r="U74" s="7"/>
      <x:c r="V74" s="7"/>
      <x:c r="W74" s="7"/>
    </x:row>
    <x:row r="75" ht="23" customHeight="1">
      <x:c r="A75" s="1"/>
      <x:c r="B75" s="1"/>
      <x:c r="C75" s="7"/>
      <x:c r="D75" s="7"/>
      <x:c r="E75" s="7"/>
      <x:c r="F75" s="7"/>
      <x:c r="G75" s="7"/>
      <x:c r="H75" s="7"/>
      <x:c r="I75" s="7"/>
      <x:c r="J75" s="7"/>
      <x:c r="K75" s="7"/>
      <x:c r="L75" s="7"/>
      <x:c r="M75" s="7"/>
      <x:c r="N75" s="7"/>
      <x:c r="O75" s="7"/>
      <x:c r="P75" s="7"/>
      <x:c r="Q75" s="7"/>
      <x:c r="R75" s="7"/>
      <x:c r="S75" s="7"/>
      <x:c r="T75" s="7"/>
      <x:c r="U75" s="7"/>
      <x:c r="V75" s="7"/>
      <x:c r="W75" s="7"/>
    </x:row>
    <x:row r="76" ht="23" customHeight="1">
      <x:c r="A76" s="1"/>
      <x:c r="B76" s="1"/>
      <x:c r="C76" s="7"/>
      <x:c r="D76" s="7"/>
      <x:c r="E76" s="7"/>
      <x:c r="F76" s="7"/>
      <x:c r="G76" s="7"/>
      <x:c r="H76" s="7"/>
      <x:c r="I76" s="7"/>
      <x:c r="J76" s="7"/>
      <x:c r="K76" s="7"/>
      <x:c r="L76" s="7"/>
      <x:c r="M76" s="7"/>
      <x:c r="N76" s="7"/>
      <x:c r="O76" s="7"/>
      <x:c r="P76" s="7"/>
      <x:c r="Q76" s="7"/>
      <x:c r="R76" s="7"/>
      <x:c r="S76" s="7"/>
      <x:c r="T76" s="7"/>
      <x:c r="U76" s="7"/>
      <x:c r="V76" s="7"/>
      <x:c r="W76" s="7"/>
    </x:row>
    <x:row r="77" ht="23" customHeight="1">
      <x:c r="A77" s="1"/>
      <x:c r="B77" s="1"/>
      <x:c r="C77" s="7"/>
      <x:c r="D77" s="7"/>
      <x:c r="E77" s="7"/>
      <x:c r="F77" s="7"/>
      <x:c r="G77" s="7"/>
      <x:c r="H77" s="7"/>
      <x:c r="I77" s="7"/>
      <x:c r="J77" s="7"/>
      <x:c r="K77" s="7"/>
      <x:c r="L77" s="7"/>
      <x:c r="M77" s="7"/>
      <x:c r="N77" s="7"/>
      <x:c r="O77" s="7"/>
      <x:c r="P77" s="7"/>
      <x:c r="Q77" s="7"/>
      <x:c r="R77" s="7"/>
      <x:c r="S77" s="7"/>
      <x:c r="T77" s="7"/>
      <x:c r="U77" s="7"/>
      <x:c r="V77" s="7"/>
      <x:c r="W77" s="7"/>
    </x:row>
    <x:row r="78" ht="23" customHeight="1">
      <x:c r="A78" s="1"/>
      <x:c r="B78" s="1"/>
      <x:c r="C78" s="7"/>
      <x:c r="D78" s="7"/>
      <x:c r="E78" s="7"/>
      <x:c r="F78" s="7"/>
      <x:c r="G78" s="7"/>
      <x:c r="H78" s="7"/>
      <x:c r="I78" s="7"/>
      <x:c r="J78" s="7"/>
      <x:c r="K78" s="7"/>
      <x:c r="L78" s="7"/>
      <x:c r="M78" s="7"/>
      <x:c r="N78" s="7"/>
      <x:c r="O78" s="7"/>
      <x:c r="P78" s="7"/>
      <x:c r="Q78" s="7"/>
      <x:c r="R78" s="7"/>
      <x:c r="S78" s="7"/>
      <x:c r="T78" s="7"/>
      <x:c r="U78" s="7"/>
      <x:c r="V78" s="7"/>
      <x:c r="W78" s="7"/>
    </x:row>
    <x:row r="79" ht="23" customHeight="1">
      <x:c r="A79" s="1"/>
      <x:c r="B79" s="1"/>
      <x:c r="C79" s="7"/>
      <x:c r="D79" s="7"/>
      <x:c r="E79" s="7"/>
      <x:c r="F79" s="7"/>
      <x:c r="G79" s="7"/>
      <x:c r="H79" s="7"/>
      <x:c r="I79" s="7"/>
      <x:c r="J79" s="7"/>
      <x:c r="K79" s="7"/>
      <x:c r="L79" s="7"/>
      <x:c r="M79" s="7"/>
      <x:c r="N79" s="7"/>
      <x:c r="O79" s="7"/>
      <x:c r="P79" s="7"/>
      <x:c r="Q79" s="7"/>
      <x:c r="R79" s="7"/>
      <x:c r="S79" s="7"/>
      <x:c r="T79" s="7"/>
      <x:c r="U79" s="7"/>
      <x:c r="V79" s="7"/>
      <x:c r="W79" s="7"/>
    </x:row>
    <x:row r="80" ht="23" customHeight="1">
      <x:c r="A80" s="1"/>
      <x:c r="B80" s="1"/>
      <x:c r="C80" s="7"/>
      <x:c r="D80" s="7"/>
      <x:c r="E80" s="7"/>
      <x:c r="F80" s="7"/>
      <x:c r="G80" s="7"/>
      <x:c r="H80" s="7"/>
      <x:c r="I80" s="7"/>
      <x:c r="J80" s="7"/>
      <x:c r="K80" s="7"/>
      <x:c r="L80" s="7"/>
      <x:c r="M80" s="7"/>
      <x:c r="N80" s="7"/>
      <x:c r="O80" s="7"/>
      <x:c r="P80" s="7"/>
      <x:c r="Q80" s="7"/>
      <x:c r="R80" s="7"/>
      <x:c r="S80" s="7"/>
      <x:c r="T80" s="7"/>
      <x:c r="U80" s="7"/>
      <x:c r="V80" s="7"/>
      <x:c r="W80" s="7"/>
    </x:row>
    <x:row r="81" ht="23" customHeight="1">
      <x:c r="A81" s="1"/>
      <x:c r="B81" s="1"/>
      <x:c r="C81" s="7"/>
      <x:c r="D81" s="7"/>
      <x:c r="E81" s="7"/>
      <x:c r="F81" s="7"/>
      <x:c r="G81" s="7"/>
      <x:c r="H81" s="7"/>
      <x:c r="I81" s="7"/>
      <x:c r="J81" s="7"/>
      <x:c r="K81" s="7"/>
      <x:c r="L81" s="7"/>
      <x:c r="M81" s="7"/>
      <x:c r="N81" s="7"/>
      <x:c r="O81" s="7"/>
      <x:c r="P81" s="7"/>
      <x:c r="Q81" s="7"/>
      <x:c r="R81" s="7"/>
      <x:c r="S81" s="7"/>
      <x:c r="T81" s="7"/>
      <x:c r="U81" s="7"/>
      <x:c r="V81" s="7"/>
      <x:c r="W81" s="7"/>
    </x:row>
    <x:row r="82" ht="23" customHeight="1">
      <x:c r="A82" s="1"/>
      <x:c r="B82" s="1"/>
      <x:c r="C82" s="7"/>
      <x:c r="D82" s="7"/>
      <x:c r="E82" s="7"/>
      <x:c r="F82" s="7"/>
      <x:c r="G82" s="7"/>
      <x:c r="H82" s="7"/>
      <x:c r="I82" s="7"/>
      <x:c r="J82" s="7"/>
      <x:c r="K82" s="7"/>
      <x:c r="L82" s="7"/>
      <x:c r="M82" s="7"/>
      <x:c r="N82" s="7"/>
      <x:c r="O82" s="7"/>
      <x:c r="P82" s="7"/>
      <x:c r="Q82" s="7"/>
      <x:c r="R82" s="7"/>
      <x:c r="S82" s="7"/>
      <x:c r="T82" s="7"/>
      <x:c r="U82" s="7"/>
      <x:c r="V82" s="7"/>
      <x:c r="W82" s="7"/>
    </x:row>
    <x:row r="83" ht="23" customHeight="1">
      <x:c r="A83" s="1"/>
      <x:c r="B83" s="1"/>
      <x:c r="C83" s="7"/>
      <x:c r="D83" s="7"/>
      <x:c r="E83" s="7"/>
      <x:c r="F83" s="7"/>
      <x:c r="G83" s="7"/>
      <x:c r="H83" s="7"/>
      <x:c r="I83" s="7"/>
      <x:c r="J83" s="7"/>
      <x:c r="K83" s="7"/>
      <x:c r="L83" s="7"/>
      <x:c r="M83" s="7"/>
      <x:c r="N83" s="7"/>
      <x:c r="O83" s="7"/>
      <x:c r="P83" s="7"/>
      <x:c r="Q83" s="7"/>
      <x:c r="R83" s="7"/>
      <x:c r="S83" s="7"/>
      <x:c r="T83" s="7"/>
      <x:c r="U83" s="7"/>
      <x:c r="V83" s="7"/>
      <x:c r="W83" s="7"/>
    </x:row>
    <x:row r="84" ht="23" customHeight="1">
      <x:c r="A84" s="1"/>
      <x:c r="B84" s="1"/>
      <x:c r="C84" s="7"/>
      <x:c r="D84" s="7"/>
      <x:c r="E84" s="7"/>
      <x:c r="F84" s="7"/>
      <x:c r="G84" s="7"/>
      <x:c r="H84" s="7"/>
      <x:c r="I84" s="7"/>
      <x:c r="J84" s="7"/>
      <x:c r="K84" s="7"/>
      <x:c r="L84" s="7"/>
      <x:c r="M84" s="7"/>
      <x:c r="N84" s="7"/>
      <x:c r="O84" s="7"/>
      <x:c r="P84" s="7"/>
      <x:c r="Q84" s="7"/>
      <x:c r="R84" s="7"/>
      <x:c r="S84" s="7"/>
      <x:c r="T84" s="7"/>
      <x:c r="U84" s="7"/>
      <x:c r="V84" s="7"/>
      <x:c r="W84" s="7"/>
    </x:row>
    <x:row r="85" ht="23" customHeight="1">
      <x:c r="A85" s="1"/>
      <x:c r="B85" s="1"/>
      <x:c r="C85" s="7"/>
      <x:c r="D85" s="7"/>
      <x:c r="E85" s="7"/>
      <x:c r="F85" s="7"/>
      <x:c r="G85" s="7"/>
      <x:c r="H85" s="7"/>
      <x:c r="I85" s="7"/>
      <x:c r="J85" s="7"/>
      <x:c r="K85" s="7"/>
      <x:c r="L85" s="7"/>
      <x:c r="M85" s="7"/>
      <x:c r="N85" s="7"/>
      <x:c r="O85" s="7"/>
      <x:c r="P85" s="7"/>
      <x:c r="Q85" s="7"/>
      <x:c r="R85" s="7"/>
      <x:c r="S85" s="7"/>
      <x:c r="T85" s="7"/>
      <x:c r="U85" s="7"/>
      <x:c r="V85" s="7"/>
      <x:c r="W85" s="7"/>
    </x:row>
    <x:row r="86" ht="23" customHeight="1">
      <x:c r="A86" s="1"/>
      <x:c r="B86" s="1"/>
      <x:c r="C86" s="7"/>
      <x:c r="D86" s="7"/>
      <x:c r="E86" s="7"/>
      <x:c r="F86" s="7"/>
      <x:c r="G86" s="7"/>
      <x:c r="H86" s="7"/>
      <x:c r="I86" s="7"/>
      <x:c r="J86" s="7"/>
      <x:c r="K86" s="7"/>
      <x:c r="L86" s="7"/>
      <x:c r="M86" s="7"/>
      <x:c r="N86" s="7"/>
      <x:c r="O86" s="7"/>
      <x:c r="P86" s="7"/>
      <x:c r="Q86" s="7"/>
      <x:c r="R86" s="7"/>
      <x:c r="S86" s="7"/>
      <x:c r="T86" s="7"/>
      <x:c r="U86" s="7"/>
      <x:c r="V86" s="7"/>
      <x:c r="W86" s="7"/>
    </x:row>
    <x:row r="87" ht="23" customHeight="1">
      <x:c r="A87" s="1"/>
      <x:c r="B87" s="1"/>
      <x:c r="C87" s="7"/>
      <x:c r="D87" s="7"/>
      <x:c r="E87" s="7"/>
      <x:c r="F87" s="7"/>
      <x:c r="G87" s="7"/>
      <x:c r="H87" s="7"/>
      <x:c r="I87" s="7"/>
      <x:c r="J87" s="7"/>
      <x:c r="K87" s="7"/>
      <x:c r="L87" s="7"/>
      <x:c r="M87" s="7"/>
      <x:c r="N87" s="7"/>
      <x:c r="O87" s="7"/>
      <x:c r="P87" s="7"/>
      <x:c r="Q87" s="7"/>
      <x:c r="R87" s="7"/>
      <x:c r="S87" s="7"/>
      <x:c r="T87" s="7"/>
      <x:c r="U87" s="7"/>
      <x:c r="V87" s="7"/>
      <x:c r="W87" s="7"/>
    </x:row>
    <x:row r="88" ht="23" customHeight="1">
      <x:c r="A88" s="1"/>
      <x:c r="B88" s="1"/>
      <x:c r="C88" s="7"/>
      <x:c r="D88" s="7"/>
      <x:c r="E88" s="7"/>
      <x:c r="F88" s="7"/>
      <x:c r="G88" s="7"/>
      <x:c r="H88" s="7"/>
      <x:c r="I88" s="7"/>
      <x:c r="J88" s="7"/>
      <x:c r="K88" s="7"/>
      <x:c r="L88" s="7"/>
      <x:c r="M88" s="7"/>
      <x:c r="N88" s="7"/>
      <x:c r="O88" s="7"/>
      <x:c r="P88" s="7"/>
      <x:c r="Q88" s="7"/>
      <x:c r="R88" s="7"/>
      <x:c r="S88" s="7"/>
      <x:c r="T88" s="7"/>
      <x:c r="U88" s="7"/>
      <x:c r="V88" s="7"/>
      <x:c r="W88" s="7"/>
    </x:row>
    <x:row r="89" ht="23" customHeight="1">
      <x:c r="A89" s="1"/>
      <x:c r="B89" s="1"/>
      <x:c r="C89" s="7"/>
      <x:c r="D89" s="7"/>
      <x:c r="E89" s="7"/>
      <x:c r="F89" s="7"/>
      <x:c r="G89" s="7"/>
      <x:c r="H89" s="7"/>
      <x:c r="I89" s="7"/>
      <x:c r="J89" s="7"/>
      <x:c r="K89" s="7"/>
      <x:c r="L89" s="7"/>
      <x:c r="M89" s="7"/>
      <x:c r="N89" s="7"/>
      <x:c r="O89" s="7"/>
      <x:c r="P89" s="7"/>
      <x:c r="Q89" s="7"/>
      <x:c r="R89" s="7"/>
      <x:c r="S89" s="7"/>
      <x:c r="T89" s="7"/>
      <x:c r="U89" s="7"/>
      <x:c r="V89" s="7"/>
      <x:c r="W89" s="7"/>
    </x:row>
    <x:row r="90" ht="23" customHeight="1">
      <x:c r="A90" s="1"/>
      <x:c r="B90" s="1"/>
      <x:c r="C90" s="7"/>
      <x:c r="D90" s="7"/>
      <x:c r="E90" s="7"/>
      <x:c r="F90" s="7"/>
      <x:c r="G90" s="7"/>
      <x:c r="H90" s="7"/>
      <x:c r="I90" s="7"/>
      <x:c r="J90" s="7"/>
      <x:c r="K90" s="7"/>
      <x:c r="L90" s="7"/>
      <x:c r="M90" s="7"/>
      <x:c r="N90" s="7"/>
      <x:c r="O90" s="7"/>
      <x:c r="P90" s="7"/>
      <x:c r="Q90" s="7"/>
      <x:c r="R90" s="7"/>
      <x:c r="S90" s="7"/>
      <x:c r="T90" s="7"/>
      <x:c r="U90" s="7"/>
      <x:c r="V90" s="7"/>
      <x:c r="W90" s="7"/>
    </x:row>
    <x:row r="91" ht="23" customHeight="1">
      <x:c r="A91" s="1"/>
      <x:c r="B91" s="1"/>
      <x:c r="C91" s="7"/>
      <x:c r="D91" s="7"/>
      <x:c r="E91" s="7"/>
      <x:c r="F91" s="7"/>
      <x:c r="G91" s="7"/>
      <x:c r="H91" s="7"/>
      <x:c r="I91" s="7"/>
      <x:c r="J91" s="7"/>
      <x:c r="K91" s="7"/>
      <x:c r="L91" s="7"/>
      <x:c r="M91" s="7"/>
      <x:c r="N91" s="7"/>
      <x:c r="O91" s="7"/>
      <x:c r="P91" s="7"/>
      <x:c r="Q91" s="7"/>
      <x:c r="R91" s="7"/>
      <x:c r="S91" s="7"/>
      <x:c r="T91" s="7"/>
      <x:c r="U91" s="7"/>
      <x:c r="V91" s="7"/>
      <x:c r="W91" s="7"/>
    </x:row>
    <x:row r="92" ht="23" customHeight="1">
      <x:c r="A92" s="1"/>
      <x:c r="B92" s="1"/>
      <x:c r="C92" s="7"/>
      <x:c r="D92" s="7"/>
      <x:c r="E92" s="7"/>
      <x:c r="F92" s="7"/>
      <x:c r="G92" s="7"/>
      <x:c r="H92" s="7"/>
      <x:c r="I92" s="7"/>
      <x:c r="J92" s="7"/>
      <x:c r="K92" s="7"/>
      <x:c r="L92" s="7"/>
      <x:c r="M92" s="7"/>
      <x:c r="N92" s="7"/>
      <x:c r="O92" s="7"/>
      <x:c r="P92" s="7"/>
      <x:c r="Q92" s="7"/>
      <x:c r="R92" s="7"/>
      <x:c r="S92" s="7"/>
      <x:c r="T92" s="7"/>
      <x:c r="U92" s="7"/>
      <x:c r="V92" s="7"/>
      <x:c r="W92" s="7"/>
    </x:row>
    <x:row r="93" ht="23" customHeight="1">
      <x:c r="A93" s="1"/>
      <x:c r="B93" s="1"/>
      <x:c r="C93" s="7"/>
      <x:c r="D93" s="7"/>
      <x:c r="E93" s="7"/>
      <x:c r="F93" s="7"/>
      <x:c r="G93" s="7"/>
      <x:c r="H93" s="7"/>
      <x:c r="I93" s="7"/>
      <x:c r="J93" s="7"/>
      <x:c r="K93" s="7"/>
      <x:c r="L93" s="7"/>
      <x:c r="M93" s="7"/>
      <x:c r="N93" s="7"/>
      <x:c r="O93" s="7"/>
      <x:c r="P93" s="7"/>
      <x:c r="Q93" s="7"/>
      <x:c r="R93" s="7"/>
      <x:c r="S93" s="7"/>
      <x:c r="T93" s="7"/>
      <x:c r="U93" s="7"/>
      <x:c r="V93" s="7"/>
      <x:c r="W93" s="7"/>
    </x:row>
    <x:row r="94" ht="23" customHeight="1">
      <x:c r="A94" s="1"/>
      <x:c r="B94" s="1"/>
      <x:c r="C94" s="7"/>
      <x:c r="D94" s="7"/>
      <x:c r="E94" s="7"/>
      <x:c r="F94" s="7"/>
      <x:c r="G94" s="7"/>
      <x:c r="H94" s="7"/>
      <x:c r="I94" s="7"/>
      <x:c r="J94" s="7"/>
      <x:c r="K94" s="7"/>
      <x:c r="L94" s="7"/>
      <x:c r="M94" s="7"/>
      <x:c r="N94" s="7"/>
      <x:c r="O94" s="7"/>
      <x:c r="P94" s="7"/>
      <x:c r="Q94" s="7"/>
      <x:c r="R94" s="7"/>
      <x:c r="S94" s="7"/>
      <x:c r="T94" s="7"/>
      <x:c r="U94" s="7"/>
      <x:c r="V94" s="7"/>
      <x:c r="W94" s="7"/>
    </x:row>
    <x:row r="95" ht="23" customHeight="1">
      <x:c r="A95" s="1"/>
      <x:c r="B95" s="1"/>
      <x:c r="C95" s="7"/>
      <x:c r="D95" s="7"/>
      <x:c r="E95" s="7"/>
      <x:c r="F95" s="7"/>
      <x:c r="G95" s="7"/>
      <x:c r="H95" s="7"/>
      <x:c r="I95" s="7"/>
      <x:c r="J95" s="7"/>
      <x:c r="K95" s="7"/>
      <x:c r="L95" s="7"/>
      <x:c r="M95" s="7"/>
      <x:c r="N95" s="7"/>
      <x:c r="O95" s="7"/>
      <x:c r="P95" s="7"/>
      <x:c r="Q95" s="7"/>
      <x:c r="R95" s="7"/>
      <x:c r="S95" s="7"/>
      <x:c r="T95" s="7"/>
      <x:c r="U95" s="7"/>
      <x:c r="V95" s="7"/>
      <x:c r="W95" s="7"/>
    </x:row>
    <x:row r="96" ht="23" customHeight="1">
      <x:c r="A96" s="1"/>
      <x:c r="B96" s="1"/>
      <x:c r="C96" s="7"/>
      <x:c r="D96" s="7"/>
      <x:c r="E96" s="7"/>
      <x:c r="F96" s="7"/>
      <x:c r="G96" s="7"/>
      <x:c r="H96" s="7"/>
      <x:c r="I96" s="7"/>
      <x:c r="J96" s="7"/>
      <x:c r="K96" s="7"/>
      <x:c r="L96" s="7"/>
      <x:c r="M96" s="7"/>
      <x:c r="N96" s="7"/>
      <x:c r="O96" s="7"/>
      <x:c r="P96" s="7"/>
      <x:c r="Q96" s="7"/>
      <x:c r="R96" s="7"/>
      <x:c r="S96" s="7"/>
      <x:c r="T96" s="7"/>
      <x:c r="U96" s="7"/>
      <x:c r="V96" s="7"/>
      <x:c r="W96" s="7"/>
    </x:row>
    <x:row r="97" ht="23" customHeight="1">
      <x:c r="A97" s="1"/>
      <x:c r="B97" s="1"/>
      <x:c r="C97" s="7"/>
      <x:c r="D97" s="7"/>
      <x:c r="E97" s="7"/>
      <x:c r="F97" s="7"/>
      <x:c r="G97" s="7"/>
      <x:c r="H97" s="7"/>
      <x:c r="I97" s="7"/>
      <x:c r="J97" s="7"/>
      <x:c r="K97" s="7"/>
      <x:c r="L97" s="7"/>
      <x:c r="M97" s="7"/>
      <x:c r="N97" s="7"/>
      <x:c r="O97" s="7"/>
      <x:c r="P97" s="7"/>
      <x:c r="Q97" s="7"/>
      <x:c r="R97" s="7"/>
      <x:c r="S97" s="7"/>
      <x:c r="T97" s="7"/>
      <x:c r="U97" s="7"/>
      <x:c r="V97" s="7"/>
      <x:c r="W97" s="7"/>
    </x:row>
    <x:row r="98" ht="23" customHeight="1">
      <x:c r="A98" s="1"/>
      <x:c r="B98" s="1"/>
      <x:c r="C98" s="7"/>
      <x:c r="D98" s="7"/>
      <x:c r="E98" s="7"/>
      <x:c r="F98" s="7"/>
      <x:c r="G98" s="7"/>
      <x:c r="H98" s="7"/>
      <x:c r="I98" s="7"/>
      <x:c r="J98" s="7"/>
      <x:c r="K98" s="7"/>
      <x:c r="L98" s="7"/>
      <x:c r="M98" s="7"/>
      <x:c r="N98" s="7"/>
      <x:c r="O98" s="7"/>
      <x:c r="P98" s="7"/>
      <x:c r="Q98" s="7"/>
      <x:c r="R98" s="7"/>
      <x:c r="S98" s="7"/>
      <x:c r="T98" s="7"/>
      <x:c r="U98" s="7"/>
      <x:c r="V98" s="7"/>
      <x:c r="W98" s="7"/>
    </x:row>
    <x:row r="99" ht="23" customHeight="1">
      <x:c r="A99" s="1"/>
      <x:c r="B99" s="1"/>
      <x:c r="C99" s="7"/>
      <x:c r="D99" s="7"/>
      <x:c r="E99" s="7"/>
      <x:c r="F99" s="7"/>
      <x:c r="G99" s="7"/>
      <x:c r="H99" s="7"/>
      <x:c r="I99" s="7"/>
      <x:c r="J99" s="7"/>
      <x:c r="K99" s="7"/>
      <x:c r="L99" s="7"/>
      <x:c r="M99" s="7"/>
      <x:c r="N99" s="7"/>
      <x:c r="O99" s="7"/>
      <x:c r="P99" s="7"/>
      <x:c r="Q99" s="7"/>
      <x:c r="R99" s="7"/>
      <x:c r="S99" s="7"/>
      <x:c r="T99" s="7"/>
      <x:c r="U99" s="7"/>
      <x:c r="V99" s="7"/>
      <x:c r="W99" s="7"/>
    </x:row>
    <x:row r="100" ht="23" customHeight="1">
      <x:c r="A100" s="1"/>
      <x:c r="B100" s="1"/>
      <x:c r="C100" s="7"/>
      <x:c r="D100" s="7"/>
      <x:c r="E100" s="7"/>
      <x:c r="F100" s="7"/>
      <x:c r="G100" s="7"/>
      <x:c r="H100" s="7"/>
      <x:c r="I100" s="7"/>
      <x:c r="J100" s="7"/>
      <x:c r="K100" s="7"/>
      <x:c r="L100" s="7"/>
      <x:c r="M100" s="7"/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</x:row>
  </x:sheetData>
  <x:mergeCells>
    <x:mergeCell ref="A1:J2"/>
    <x:mergeCell ref="A3:J3"/>
    <x:mergeCell ref="A4:B4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7" hidden="0" customWidth="1"/>
    <x:col min="2" max="2" width="48" hidden="0" customWidth="1"/>
    <x:col min="3" max="3" width="18" hidden="0" customWidth="1"/>
    <x:col min="4" max="4" width="50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</x:cols>
  <x:sheetData>
    <x:row r="1" ht="23" customHeight="1">
      <x:c r="A1" s="3" t="str">
        <x:v>RR-FEC-2000 | Инвестиции</x:v>
      </x:c>
      <x:c r="B1" s="3"/>
      <x:c r="C1" s="3"/>
      <x:c r="D1" s="3"/>
      <x:c r="E1" s="3"/>
      <x:c r="F1" s="3"/>
      <x:c r="G1" s="3"/>
      <x:c r="H1" s="3"/>
      <x:c r="I1" s="3"/>
      <x:c r="J1" s="3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23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 ht="23" customHeight="1">
      <x:c r="A3" s="1" t="str">
        <x:v>Концепция • цены 24.10.2026 • все прогнозы — редактируемые допущения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23" customHeight="1">
      <x:c r="A4" s="1" t="str">
        <x:v>Сценарий:</x:v>
      </x:c>
      <x:c r="B4" s="1"/>
      <x:c r="C4" s="4" t="str">
        <x:f>'Допущения'!B6</x:f>
        <x:v>Целевая окупаемость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23" customHeight="1">
      <x:c r="A5" s="1"/>
      <x:c r="B5" s="7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42" customHeight="1">
      <x:c r="A6" s="24" t="str">
        <x:v>№</x:v>
      </x:c>
      <x:c r="B6" s="25" t="str">
        <x:v>Статья</x:v>
      </x:c>
      <x:c r="C6" s="24" t="str">
        <x:v>Сумма, ₽</x:v>
      </x:c>
      <x:c r="D6" s="24" t="str">
        <x:v>Основание</x:v>
      </x:c>
      <x:c r="E6" s="24"/>
      <x:c r="F6" s="24"/>
      <x:c r="G6" s="24"/>
      <x:c r="H6" s="24"/>
      <x:c r="I6" s="24"/>
      <x:c r="J6" s="24"/>
      <x:c r="K6" s="24"/>
      <x:c r="L6" s="24"/>
      <x:c r="M6" s="24"/>
      <x:c r="N6" s="24"/>
      <x:c r="O6" s="24"/>
      <x:c r="P6" s="24"/>
      <x:c r="Q6" s="24"/>
      <x:c r="R6" s="1"/>
      <x:c r="S6" s="1"/>
      <x:c r="T6" s="1"/>
      <x:c r="U6" s="1"/>
      <x:c r="V6" s="1"/>
      <x:c r="W6" s="1"/>
    </x:row>
    <x:row r="7" ht="38" customHeight="1">
      <x:c r="A7" s="1" t="n">
        <x:v>1</x:v>
      </x:c>
      <x:c r="B7" s="28" t="str">
        <x:v>Оборудование RR</x:v>
      </x:c>
      <x:c r="C7" s="30" t="n">
        <x:f>'Оборудование'!E29</x:f>
        <x:v>21647735</x:v>
      </x:c>
      <x:c r="D7" s="28" t="str">
        <x:v>Каталог 24.10.2026</x:v>
      </x:c>
      <x:c r="E7" s="7"/>
      <x:c r="F7" s="7"/>
      <x:c r="G7" s="7"/>
      <x:c r="H7" s="7"/>
      <x:c r="I7" s="7"/>
      <x:c r="J7" s="7"/>
      <x:c r="K7" s="7"/>
      <x:c r="L7" s="7"/>
      <x:c r="M7" s="7"/>
      <x:c r="N7" s="7"/>
      <x:c r="O7" s="7"/>
      <x:c r="P7" s="7"/>
      <x:c r="Q7" s="7"/>
      <x:c r="R7" s="7"/>
      <x:c r="S7" s="7"/>
      <x:c r="T7" s="7"/>
      <x:c r="U7" s="7"/>
      <x:c r="V7" s="7"/>
      <x:c r="W7" s="7"/>
    </x:row>
    <x:row r="8" ht="38" customHeight="1">
      <x:c r="A8" s="1" t="n">
        <x:v>2</x:v>
      </x:c>
      <x:c r="B8" s="28" t="str">
        <x:v>Доставка и монтаж RR, резерв</x:v>
      </x:c>
      <x:c r="C8" s="28" t="n">
        <x:f>C7*0.08</x:f>
        <x:v>1731818.8</x:v>
      </x:c>
      <x:c r="D8" s="28" t="str">
        <x:v>8% оборудования, требуется смета</x:v>
      </x:c>
      <x:c r="E8" s="7"/>
      <x:c r="F8" s="7"/>
      <x:c r="G8" s="7"/>
      <x:c r="H8" s="7"/>
      <x:c r="I8" s="7"/>
      <x:c r="J8" s="7"/>
      <x:c r="K8" s="7"/>
      <x:c r="L8" s="7"/>
      <x:c r="M8" s="7"/>
      <x:c r="N8" s="7"/>
      <x:c r="O8" s="7"/>
      <x:c r="P8" s="7"/>
      <x:c r="Q8" s="7"/>
      <x:c r="R8" s="7"/>
      <x:c r="S8" s="7"/>
      <x:c r="T8" s="7"/>
      <x:c r="U8" s="7"/>
      <x:c r="V8" s="7"/>
      <x:c r="W8" s="7"/>
    </x:row>
    <x:row r="9" ht="38" customHeight="1">
      <x:c r="A9" s="1" t="n">
        <x:v>3</x:v>
      </x:c>
      <x:c r="B9" s="28" t="str">
        <x:v>Отделка и общестрой без инженерии</x:v>
      </x:c>
      <x:c r="C9" s="28" t="n">
        <x:v>30000000</x:v>
      </x:c>
      <x:c r="D9" s="28" t="str">
        <x:v>15000 ₽/м² — гипотеза</x:v>
      </x:c>
      <x:c r="E9" s="7"/>
      <x:c r="F9" s="7"/>
      <x:c r="G9" s="7"/>
      <x:c r="H9" s="7"/>
      <x:c r="I9" s="7"/>
      <x:c r="J9" s="7"/>
      <x:c r="K9" s="7"/>
      <x:c r="L9" s="7"/>
      <x:c r="M9" s="7"/>
      <x:c r="N9" s="7"/>
      <x:c r="O9" s="7"/>
      <x:c r="P9" s="7"/>
      <x:c r="Q9" s="7"/>
      <x:c r="R9" s="7"/>
      <x:c r="S9" s="7"/>
      <x:c r="T9" s="7"/>
      <x:c r="U9" s="7"/>
      <x:c r="V9" s="7"/>
      <x:c r="W9" s="7"/>
    </x:row>
    <x:row r="10" ht="38" customHeight="1">
      <x:c r="A10" s="1" t="n">
        <x:v>4</x:v>
      </x:c>
      <x:c r="B10" s="28" t="str">
        <x:v>Кафе, кухня, мебель и посадка</x:v>
      </x:c>
      <x:c r="C10" s="28" t="n">
        <x:v>6000000</x:v>
      </x:c>
      <x:c r="D10" s="28" t="str">
        <x:v>Внешние поставщики, бюджетный резерв</x:v>
      </x:c>
      <x:c r="E10" s="7"/>
      <x:c r="F10" s="7"/>
      <x:c r="G10" s="7"/>
      <x:c r="H10" s="7"/>
      <x:c r="I10" s="7"/>
      <x:c r="J10" s="7"/>
      <x:c r="K10" s="7"/>
      <x:c r="L10" s="7"/>
      <x:c r="M10" s="7"/>
      <x:c r="N10" s="7"/>
      <x:c r="O10" s="7"/>
      <x:c r="P10" s="7"/>
      <x:c r="Q10" s="7"/>
      <x:c r="R10" s="7"/>
      <x:c r="S10" s="7"/>
      <x:c r="T10" s="7"/>
      <x:c r="U10" s="7"/>
      <x:c r="V10" s="7"/>
      <x:c r="W10" s="7"/>
    </x:row>
    <x:row r="11" ht="38" customHeight="1">
      <x:c r="A11" s="1" t="n">
        <x:v>5</x:v>
      </x:c>
      <x:c r="B11" s="28" t="str">
        <x:v>Сцена, звук, банкетные комнаты и декор</x:v>
      </x:c>
      <x:c r="C11" s="28" t="n">
        <x:v>1400000</x:v>
      </x:c>
      <x:c r="D11" s="28" t="str">
        <x:v>Внешние поставщики, бюджетный резерв</x:v>
      </x:c>
      <x:c r="E11" s="7"/>
      <x:c r="F11" s="7"/>
      <x:c r="G11" s="7"/>
      <x:c r="H11" s="7"/>
      <x:c r="I11" s="7"/>
      <x:c r="J11" s="7"/>
      <x:c r="K11" s="7"/>
      <x:c r="L11" s="7"/>
      <x:c r="M11" s="7"/>
      <x:c r="N11" s="7"/>
      <x:c r="O11" s="7"/>
      <x:c r="P11" s="7"/>
      <x:c r="Q11" s="7"/>
      <x:c r="R11" s="7"/>
      <x:c r="S11" s="7"/>
      <x:c r="T11" s="7"/>
      <x:c r="U11" s="7"/>
      <x:c r="V11" s="7"/>
      <x:c r="W11" s="7"/>
    </x:row>
    <x:row r="12" ht="38" customHeight="1">
      <x:c r="A12" s="1" t="n">
        <x:v>6</x:v>
      </x:c>
      <x:c r="B12" s="28" t="str">
        <x:v>Касса, учет доступа, СКУД, CCTV, сеть</x:v>
      </x:c>
      <x:c r="C12" s="28" t="n">
        <x:v>1200000</x:v>
      </x:c>
      <x:c r="D12" s="28" t="str">
        <x:v>Внешние поставщики, бюджетный резерв</x:v>
      </x:c>
      <x:c r="E12" s="7"/>
      <x:c r="F12" s="7"/>
      <x:c r="G12" s="7"/>
      <x:c r="H12" s="7"/>
      <x:c r="I12" s="7"/>
      <x:c r="J12" s="7"/>
      <x:c r="K12" s="7"/>
      <x:c r="L12" s="7"/>
      <x:c r="M12" s="7"/>
      <x:c r="N12" s="7"/>
      <x:c r="O12" s="7"/>
      <x:c r="P12" s="7"/>
      <x:c r="Q12" s="7"/>
      <x:c r="R12" s="7"/>
      <x:c r="S12" s="7"/>
      <x:c r="T12" s="7"/>
      <x:c r="U12" s="7"/>
      <x:c r="V12" s="7"/>
      <x:c r="W12" s="7"/>
    </x:row>
    <x:row r="13" ht="38" customHeight="1">
      <x:c r="A13" s="1" t="n">
        <x:v>7</x:v>
      </x:c>
      <x:c r="B13" s="28" t="str">
        <x:v>Электрика, вентиляция, пожарные системы: резерв</x:v>
      </x:c>
      <x:c r="C13" s="28" t="n">
        <x:v>12000000</x:v>
      </x:c>
      <x:c r="D13" s="28" t="str">
        <x:v>Внешние поставщики, бюджетный резерв</x:v>
      </x:c>
      <x:c r="E13" s="7"/>
      <x:c r="F13" s="7"/>
      <x:c r="G13" s="7"/>
      <x:c r="H13" s="7"/>
      <x:c r="I13" s="7"/>
      <x:c r="J13" s="7"/>
      <x:c r="K13" s="7"/>
      <x:c r="L13" s="7"/>
      <x:c r="M13" s="7"/>
      <x:c r="N13" s="7"/>
      <x:c r="O13" s="7"/>
      <x:c r="P13" s="7"/>
      <x:c r="Q13" s="7"/>
      <x:c r="R13" s="7"/>
      <x:c r="S13" s="7"/>
      <x:c r="T13" s="7"/>
      <x:c r="U13" s="7"/>
      <x:c r="V13" s="7"/>
      <x:c r="W13" s="7"/>
    </x:row>
    <x:row r="14" ht="38" customHeight="1">
      <x:c r="A14" s="1" t="n">
        <x:v>8</x:v>
      </x:c>
      <x:c r="B14" s="28" t="str">
        <x:v>Обследование, адаптация проекта, согласования: резерв</x:v>
      </x:c>
      <x:c r="C14" s="28" t="n">
        <x:v>2000000</x:v>
      </x:c>
      <x:c r="D14" s="28" t="str">
        <x:v>Внешние поставщики, бюджетный резерв</x:v>
      </x:c>
      <x:c r="E14" s="7"/>
      <x:c r="F14" s="7"/>
      <x:c r="G14" s="7"/>
      <x:c r="H14" s="7"/>
      <x:c r="I14" s="7"/>
      <x:c r="J14" s="7"/>
      <x:c r="K14" s="7"/>
      <x:c r="L14" s="7"/>
      <x:c r="M14" s="7"/>
      <x:c r="N14" s="7"/>
      <x:c r="O14" s="7"/>
      <x:c r="P14" s="7"/>
      <x:c r="Q14" s="7"/>
      <x:c r="R14" s="7"/>
      <x:c r="S14" s="7"/>
      <x:c r="T14" s="7"/>
      <x:c r="U14" s="7"/>
      <x:c r="V14" s="7"/>
      <x:c r="W14" s="7"/>
    </x:row>
    <x:row r="15" ht="23" customHeight="1">
      <x:c r="A15" s="1"/>
      <x:c r="B15" s="7" t="str">
        <x:v>Основные вложения</x:v>
      </x:c>
      <x:c r="C15" s="7" t="n">
        <x:f>SUM(C7:C14)</x:f>
        <x:v>75979553.8</x:v>
      </x:c>
      <x:c r="D15" s="7"/>
      <x:c r="E15" s="7"/>
      <x:c r="F15" s="7"/>
      <x:c r="G15" s="7"/>
      <x:c r="H15" s="7"/>
      <x:c r="I15" s="7"/>
      <x:c r="J15" s="7"/>
      <x:c r="K15" s="7"/>
      <x:c r="L15" s="7"/>
      <x:c r="M15" s="7"/>
      <x:c r="N15" s="7"/>
      <x:c r="O15" s="7"/>
      <x:c r="P15" s="7"/>
      <x:c r="Q15" s="7"/>
      <x:c r="R15" s="7"/>
      <x:c r="S15" s="7"/>
      <x:c r="T15" s="7"/>
      <x:c r="U15" s="7"/>
      <x:c r="V15" s="7"/>
      <x:c r="W15" s="7"/>
    </x:row>
    <x:row r="16" ht="23" customHeight="1">
      <x:c r="A16" s="1"/>
      <x:c r="B16" s="7" t="str">
        <x:v>Непредвиденные, 10%</x:v>
      </x:c>
      <x:c r="C16" s="7" t="n">
        <x:f>C15*0.10</x:f>
        <x:v>7597955.38</x:v>
      </x:c>
      <x:c r="D16" s="7"/>
      <x:c r="E16" s="7"/>
      <x:c r="F16" s="7"/>
      <x:c r="G16" s="7"/>
      <x:c r="H16" s="7"/>
      <x:c r="I16" s="7"/>
      <x:c r="J16" s="7"/>
      <x:c r="K16" s="7"/>
      <x:c r="L16" s="7"/>
      <x:c r="M16" s="7"/>
      <x:c r="N16" s="7"/>
      <x:c r="O16" s="7"/>
      <x:c r="P16" s="7"/>
      <x:c r="Q16" s="7"/>
      <x:c r="R16" s="7"/>
      <x:c r="S16" s="7"/>
      <x:c r="T16" s="7"/>
      <x:c r="U16" s="7"/>
      <x:c r="V16" s="7"/>
      <x:c r="W16" s="7"/>
    </x:row>
    <x:row r="17" ht="23" customHeight="1">
      <x:c r="A17" s="1"/>
      <x:c r="B17" s="7" t="str">
        <x:v>Депозит аренды: два месяца</x:v>
      </x:c>
      <x:c r="C17" s="7" t="n">
        <x:v>2000000</x:v>
      </x:c>
      <x:c r="D17" s="7"/>
      <x:c r="E17" s="7"/>
      <x:c r="F17" s="7"/>
      <x:c r="G17" s="7"/>
      <x:c r="H17" s="7"/>
      <x:c r="I17" s="7"/>
      <x:c r="J17" s="7"/>
      <x:c r="K17" s="7"/>
      <x:c r="L17" s="7"/>
      <x:c r="M17" s="7"/>
      <x:c r="N17" s="7"/>
      <x:c r="O17" s="7"/>
      <x:c r="P17" s="7"/>
      <x:c r="Q17" s="7"/>
      <x:c r="R17" s="7"/>
      <x:c r="S17" s="7"/>
      <x:c r="T17" s="7"/>
      <x:c r="U17" s="7"/>
      <x:c r="V17" s="7"/>
      <x:c r="W17" s="7"/>
    </x:row>
    <x:row r="18" ht="23" customHeight="1">
      <x:c r="A18" s="1"/>
      <x:c r="B18" s="7" t="str">
        <x:v>Реклама запуска</x:v>
      </x:c>
      <x:c r="C18" s="7" t="n">
        <x:v>900000</x:v>
      </x:c>
      <x:c r="D18" s="7"/>
      <x:c r="E18" s="7"/>
      <x:c r="F18" s="7"/>
      <x:c r="G18" s="7"/>
      <x:c r="H18" s="7"/>
      <x:c r="I18" s="7"/>
      <x:c r="J18" s="7"/>
      <x:c r="K18" s="7"/>
      <x:c r="L18" s="7"/>
      <x:c r="M18" s="7"/>
      <x:c r="N18" s="7"/>
      <x:c r="O18" s="7"/>
      <x:c r="P18" s="7"/>
      <x:c r="Q18" s="7"/>
      <x:c r="R18" s="7"/>
      <x:c r="S18" s="7"/>
      <x:c r="T18" s="7"/>
      <x:c r="U18" s="7"/>
      <x:c r="V18" s="7"/>
      <x:c r="W18" s="7"/>
    </x:row>
    <x:row r="19" ht="23" customHeight="1">
      <x:c r="A19" s="1"/>
      <x:c r="B19" s="7" t="str">
        <x:v>Оборотный резерв: 3 месяца fixed</x:v>
      </x:c>
      <x:c r="C19" s="7" t="n">
        <x:f>C35*3</x:f>
        <x:v>13574913.609250002</x:v>
      </x:c>
      <x:c r="D19" s="7"/>
      <x:c r="E19" s="7"/>
      <x:c r="F19" s="7"/>
      <x:c r="G19" s="7"/>
      <x:c r="H19" s="7"/>
      <x:c r="I19" s="7"/>
      <x:c r="J19" s="7"/>
      <x:c r="K19" s="7"/>
      <x:c r="L19" s="7"/>
      <x:c r="M19" s="7"/>
      <x:c r="N19" s="7"/>
      <x:c r="O19" s="7"/>
      <x:c r="P19" s="7"/>
      <x:c r="Q19" s="7"/>
      <x:c r="R19" s="7"/>
      <x:c r="S19" s="7"/>
      <x:c r="T19" s="7"/>
      <x:c r="U19" s="7"/>
      <x:c r="V19" s="7"/>
      <x:c r="W19" s="7"/>
    </x:row>
    <x:row r="20" ht="23" customHeight="1">
      <x:c r="A20" s="1"/>
      <x:c r="B20" s="7" t="str">
        <x:v>ВСЕГО стартовый бюджет</x:v>
      </x:c>
      <x:c r="C20" s="7" t="n">
        <x:f>SUM(C15:C19)</x:f>
        <x:v>100052422.78924999</x:v>
      </x:c>
      <x:c r="D20" s="7"/>
      <x:c r="E20" s="7"/>
      <x:c r="F20" s="7"/>
      <x:c r="G20" s="7"/>
      <x:c r="H20" s="7"/>
      <x:c r="I20" s="7"/>
      <x:c r="J20" s="7"/>
      <x:c r="K20" s="7"/>
      <x:c r="L20" s="7"/>
      <x:c r="M20" s="7"/>
      <x:c r="N20" s="7"/>
      <x:c r="O20" s="7"/>
      <x:c r="P20" s="7"/>
      <x:c r="Q20" s="7"/>
      <x:c r="R20" s="7"/>
      <x:c r="S20" s="7"/>
      <x:c r="T20" s="7"/>
      <x:c r="U20" s="7"/>
      <x:c r="V20" s="7"/>
      <x:c r="W20" s="7"/>
    </x:row>
    <x:row r="21" ht="23" customHeight="1">
      <x:c r="A21" s="1"/>
      <x:c r="B21" s="7"/>
      <x:c r="C21" s="7"/>
      <x:c r="D21" s="7"/>
      <x:c r="E21" s="7"/>
      <x:c r="F21" s="7"/>
      <x:c r="G21" s="7"/>
      <x:c r="H21" s="7"/>
      <x:c r="I21" s="7"/>
      <x:c r="J21" s="7"/>
      <x:c r="K21" s="7"/>
      <x:c r="L21" s="7"/>
      <x:c r="M21" s="7"/>
      <x:c r="N21" s="7"/>
      <x:c r="O21" s="7"/>
      <x:c r="P21" s="7"/>
      <x:c r="Q21" s="7"/>
      <x:c r="R21" s="7"/>
      <x:c r="S21" s="7"/>
      <x:c r="T21" s="7"/>
      <x:c r="U21" s="7"/>
      <x:c r="V21" s="7"/>
      <x:c r="W21" s="7"/>
    </x:row>
    <x:row r="22" ht="23" customHeight="1">
      <x:c r="A22" s="1"/>
      <x:c r="B22" s="7"/>
      <x:c r="C22" s="7"/>
      <x:c r="D22" s="7"/>
      <x:c r="E22" s="7"/>
      <x:c r="F22" s="7"/>
      <x:c r="G22" s="7"/>
      <x:c r="H22" s="7"/>
      <x:c r="I22" s="7"/>
      <x:c r="J22" s="7"/>
      <x:c r="K22" s="7"/>
      <x:c r="L22" s="7"/>
      <x:c r="M22" s="7"/>
      <x:c r="N22" s="7"/>
      <x:c r="O22" s="7"/>
      <x:c r="P22" s="7"/>
      <x:c r="Q22" s="7"/>
      <x:c r="R22" s="7"/>
      <x:c r="S22" s="7"/>
      <x:c r="T22" s="7"/>
      <x:c r="U22" s="7"/>
      <x:c r="V22" s="7"/>
      <x:c r="W22" s="7"/>
    </x:row>
    <x:row r="23" ht="23" customHeight="1">
      <x:c r="A23" s="1"/>
      <x:c r="B23" s="7"/>
      <x:c r="C23" s="7"/>
      <x:c r="D23" s="7"/>
      <x:c r="E23" s="7"/>
      <x:c r="F23" s="7"/>
      <x:c r="G23" s="7"/>
      <x:c r="H23" s="7"/>
      <x:c r="I23" s="7"/>
      <x:c r="J23" s="7"/>
      <x:c r="K23" s="7"/>
      <x:c r="L23" s="7"/>
      <x:c r="M23" s="7"/>
      <x:c r="N23" s="7"/>
      <x:c r="O23" s="7"/>
      <x:c r="P23" s="7"/>
      <x:c r="Q23" s="7"/>
      <x:c r="R23" s="7"/>
      <x:c r="S23" s="7"/>
      <x:c r="T23" s="7"/>
      <x:c r="U23" s="7"/>
      <x:c r="V23" s="7"/>
      <x:c r="W23" s="7"/>
    </x:row>
    <x:row r="24" ht="23" customHeight="1">
      <x:c r="A24" s="1" t="str">
        <x:v>№</x:v>
      </x:c>
      <x:c r="B24" s="7" t="str">
        <x:v>Постоянные расходы / месяц</x:v>
      </x:c>
      <x:c r="C24" s="7" t="str">
        <x:v>Сумма, ₽</x:v>
      </x:c>
      <x:c r="D24" s="7" t="str">
        <x:v>Основание</x:v>
      </x:c>
      <x:c r="E24" s="7"/>
      <x:c r="F24" s="7"/>
      <x:c r="G24" s="7"/>
      <x:c r="H24" s="7"/>
      <x:c r="I24" s="7"/>
      <x:c r="J24" s="7"/>
      <x:c r="K24" s="7"/>
      <x:c r="L24" s="7"/>
      <x:c r="M24" s="7"/>
      <x:c r="N24" s="7"/>
      <x:c r="O24" s="7"/>
      <x:c r="P24" s="7"/>
      <x:c r="Q24" s="7"/>
      <x:c r="R24" s="7"/>
      <x:c r="S24" s="7"/>
      <x:c r="T24" s="7"/>
      <x:c r="U24" s="7"/>
      <x:c r="V24" s="7"/>
      <x:c r="W24" s="7"/>
    </x:row>
    <x:row r="25" ht="23" customHeight="1">
      <x:c r="A25" s="1"/>
      <x:c r="B25" s="1" t="str">
        <x:v>ФОТ с резервом взносов</x:v>
      </x:c>
      <x:c r="C25" s="9" t="n">
        <x:f>'Персонал'!E17</x:f>
        <x:v>2673006</x:v>
      </x:c>
      <x:c r="D25" s="7"/>
      <x:c r="E25" s="7"/>
      <x:c r="F25" s="7"/>
      <x:c r="G25" s="7"/>
      <x:c r="H25" s="7"/>
      <x:c r="I25" s="7"/>
      <x:c r="J25" s="7"/>
      <x:c r="K25" s="7"/>
      <x:c r="L25" s="7"/>
      <x:c r="M25" s="7"/>
      <x:c r="N25" s="7"/>
      <x:c r="O25" s="7"/>
      <x:c r="P25" s="7"/>
      <x:c r="Q25" s="7"/>
      <x:c r="R25" s="7"/>
      <x:c r="S25" s="7"/>
      <x:c r="T25" s="7"/>
      <x:c r="U25" s="7"/>
      <x:c r="V25" s="7"/>
      <x:c r="W25" s="7"/>
    </x:row>
    <x:row r="26" ht="23" customHeight="1">
      <x:c r="A26" s="1" t="n">
        <x:v>2</x:v>
      </x:c>
      <x:c r="B26" s="1" t="str">
        <x:v>Аренда</x:v>
      </x:c>
      <x:c r="C26" s="7" t="n">
        <x:v>1000000</x:v>
      </x:c>
      <x:c r="D26" s="7" t="str">
        <x:v>Бюджетное допущение</x:v>
      </x:c>
      <x:c r="E26" s="7"/>
      <x:c r="F26" s="7"/>
      <x:c r="G26" s="7"/>
      <x:c r="H26" s="7"/>
      <x:c r="I26" s="7"/>
      <x:c r="J26" s="7"/>
      <x:c r="K26" s="7"/>
      <x:c r="L26" s="7"/>
      <x:c r="M26" s="7"/>
      <x:c r="N26" s="7"/>
      <x:c r="O26" s="7"/>
      <x:c r="P26" s="7"/>
      <x:c r="Q26" s="7"/>
      <x:c r="R26" s="7"/>
      <x:c r="S26" s="7"/>
      <x:c r="T26" s="7"/>
      <x:c r="U26" s="7"/>
      <x:c r="V26" s="7"/>
      <x:c r="W26" s="7"/>
    </x:row>
    <x:row r="27" ht="23" customHeight="1">
      <x:c r="A27" s="1" t="n">
        <x:v>3</x:v>
      </x:c>
      <x:c r="B27" s="1" t="str">
        <x:v>Коммунальные: электричество (9 ₽/кВт·ч)</x:v>
      </x:c>
      <x:c r="C27" s="9" t="n">
        <x:f>'Электрика'!E22</x:f>
        <x:v>278825.97599999997</x:v>
      </x:c>
      <x:c r="D27" s="7" t="str">
        <x:v>Бюджетное допущение</x:v>
      </x:c>
      <x:c r="E27" s="7"/>
      <x:c r="F27" s="7"/>
      <x:c r="G27" s="7"/>
      <x:c r="H27" s="7"/>
      <x:c r="I27" s="7"/>
      <x:c r="J27" s="7"/>
      <x:c r="K27" s="7"/>
      <x:c r="L27" s="7"/>
      <x:c r="M27" s="7"/>
      <x:c r="N27" s="7"/>
      <x:c r="O27" s="7"/>
      <x:c r="P27" s="7"/>
      <x:c r="Q27" s="7"/>
      <x:c r="R27" s="7"/>
      <x:c r="S27" s="7"/>
      <x:c r="T27" s="7"/>
      <x:c r="U27" s="7"/>
      <x:c r="V27" s="7"/>
      <x:c r="W27" s="7"/>
    </x:row>
    <x:row r="28" ht="23" customHeight="1">
      <x:c r="A28" s="1" t="n">
        <x:v>4</x:v>
      </x:c>
      <x:c r="B28" s="1" t="str">
        <x:v>Вода, отопление и общие услуги</x:v>
      </x:c>
      <x:c r="C28" s="7" t="n">
        <x:v>120000</x:v>
      </x:c>
      <x:c r="D28" s="7" t="str">
        <x:v>Бюджетное допущение</x:v>
      </x:c>
      <x:c r="E28" s="7"/>
      <x:c r="F28" s="7"/>
      <x:c r="G28" s="7"/>
      <x:c r="H28" s="7"/>
      <x:c r="I28" s="7"/>
      <x:c r="J28" s="7"/>
      <x:c r="K28" s="7"/>
      <x:c r="L28" s="7"/>
      <x:c r="M28" s="7"/>
      <x:c r="N28" s="7"/>
      <x:c r="O28" s="7"/>
      <x:c r="P28" s="7"/>
      <x:c r="Q28" s="7"/>
      <x:c r="R28" s="7"/>
      <x:c r="S28" s="7"/>
      <x:c r="T28" s="7"/>
      <x:c r="U28" s="7"/>
      <x:c r="V28" s="7"/>
      <x:c r="W28" s="7"/>
    </x:row>
    <x:row r="29" ht="23" customHeight="1">
      <x:c r="A29" s="1" t="n">
        <x:v>5</x:v>
      </x:c>
      <x:c r="B29" s="1" t="str">
        <x:v>Текущая реклама, включая события</x:v>
      </x:c>
      <x:c r="C29" s="7" t="n">
        <x:v>250000</x:v>
      </x:c>
      <x:c r="D29" s="7" t="str">
        <x:v>Бюджетное допущение</x:v>
      </x:c>
      <x:c r="E29" s="7"/>
      <x:c r="F29" s="7"/>
      <x:c r="G29" s="7"/>
      <x:c r="H29" s="7"/>
      <x:c r="I29" s="7"/>
      <x:c r="J29" s="7"/>
      <x:c r="K29" s="7"/>
      <x:c r="L29" s="7"/>
      <x:c r="M29" s="7"/>
      <x:c r="N29" s="7"/>
      <x:c r="O29" s="7"/>
      <x:c r="P29" s="7"/>
      <x:c r="Q29" s="7"/>
      <x:c r="R29" s="7"/>
      <x:c r="S29" s="7"/>
      <x:c r="T29" s="7"/>
      <x:c r="U29" s="7"/>
      <x:c r="V29" s="7"/>
      <x:c r="W29" s="7"/>
    </x:row>
    <x:row r="30" ht="23" customHeight="1">
      <x:c r="A30" s="1" t="n">
        <x:v>6</x:v>
      </x:c>
      <x:c r="B30" s="1" t="str">
        <x:v>Расходы связи, кассы, ПО, бухгалтерии</x:v>
      </x:c>
      <x:c r="C30" s="7" t="n">
        <x:v>70000</x:v>
      </x:c>
      <x:c r="D30" s="7" t="str">
        <x:v>Бюджетное допущение</x:v>
      </x:c>
      <x:c r="E30" s="7"/>
      <x:c r="F30" s="7"/>
      <x:c r="G30" s="7"/>
      <x:c r="H30" s="7"/>
      <x:c r="I30" s="7"/>
      <x:c r="J30" s="7"/>
      <x:c r="K30" s="7"/>
      <x:c r="L30" s="7"/>
      <x:c r="M30" s="7"/>
      <x:c r="N30" s="7"/>
      <x:c r="O30" s="7"/>
      <x:c r="P30" s="7"/>
      <x:c r="Q30" s="7"/>
      <x:c r="R30" s="7"/>
      <x:c r="S30" s="7"/>
      <x:c r="T30" s="7"/>
      <x:c r="U30" s="7"/>
      <x:c r="V30" s="7"/>
      <x:c r="W30" s="7"/>
    </x:row>
    <x:row r="31" ht="23" customHeight="1">
      <x:c r="A31" s="1" t="n">
        <x:v>7</x:v>
      </x:c>
      <x:c r="B31" s="1" t="str">
        <x:v>Плановый сервис и расходники</x:v>
      </x:c>
      <x:c r="C31" s="7" t="n">
        <x:f>C7*0.035/12</x:f>
        <x:v>63139.22708333334</x:v>
      </x:c>
      <x:c r="D31" s="7" t="str">
        <x:v>Бюджетное допущение</x:v>
      </x:c>
      <x:c r="E31" s="7"/>
      <x:c r="F31" s="7"/>
      <x:c r="G31" s="7"/>
      <x:c r="H31" s="7"/>
      <x:c r="I31" s="7"/>
      <x:c r="J31" s="7"/>
      <x:c r="K31" s="7"/>
      <x:c r="L31" s="7"/>
      <x:c r="M31" s="7"/>
      <x:c r="N31" s="7"/>
      <x:c r="O31" s="7"/>
      <x:c r="P31" s="7"/>
      <x:c r="Q31" s="7"/>
      <x:c r="R31" s="7"/>
      <x:c r="S31" s="7"/>
      <x:c r="T31" s="7"/>
      <x:c r="U31" s="7"/>
      <x:c r="V31" s="7"/>
      <x:c r="W31" s="7"/>
    </x:row>
    <x:row r="32" ht="23" customHeight="1">
      <x:c r="A32" s="1" t="n">
        <x:v>8</x:v>
      </x:c>
      <x:c r="B32" s="1" t="str">
        <x:v>Страхование и охрана: резерв</x:v>
      </x:c>
      <x:c r="C32" s="7" t="n">
        <x:v>70000</x:v>
      </x:c>
      <x:c r="D32" s="7" t="str">
        <x:v>Бюджетное допущение</x:v>
      </x:c>
      <x:c r="E32" s="7"/>
      <x:c r="F32" s="7"/>
      <x:c r="G32" s="7"/>
      <x:c r="H32" s="7"/>
      <x:c r="I32" s="7"/>
      <x:c r="J32" s="7"/>
      <x:c r="K32" s="7"/>
      <x:c r="L32" s="7"/>
      <x:c r="M32" s="7"/>
      <x:c r="N32" s="7"/>
      <x:c r="O32" s="7"/>
      <x:c r="P32" s="7"/>
      <x:c r="Q32" s="7"/>
      <x:c r="R32" s="7"/>
      <x:c r="S32" s="7"/>
      <x:c r="T32" s="7"/>
      <x:c r="U32" s="7"/>
      <x:c r="V32" s="7"/>
      <x:c r="W32" s="7"/>
    </x:row>
    <x:row r="33" ht="23" customHeight="1">
      <x:c r="A33" s="1"/>
      <x:c r="B33" s="1"/>
      <x:c r="C33" s="7"/>
      <x:c r="D33" s="7"/>
      <x:c r="E33" s="7"/>
      <x:c r="F33" s="7"/>
      <x:c r="G33" s="7"/>
      <x:c r="H33" s="7"/>
      <x:c r="I33" s="7"/>
      <x:c r="J33" s="7"/>
      <x:c r="K33" s="7"/>
      <x:c r="L33" s="7"/>
      <x:c r="M33" s="7"/>
      <x:c r="N33" s="7"/>
      <x:c r="O33" s="7"/>
      <x:c r="P33" s="7"/>
      <x:c r="Q33" s="7"/>
      <x:c r="R33" s="7"/>
      <x:c r="S33" s="7"/>
      <x:c r="T33" s="7"/>
      <x:c r="U33" s="7"/>
      <x:c r="V33" s="7"/>
      <x:c r="W33" s="7"/>
    </x:row>
    <x:row r="34" ht="23" customHeight="1">
      <x:c r="A34" s="1"/>
      <x:c r="B34" s="1"/>
      <x:c r="C34" s="7"/>
      <x:c r="D34" s="7"/>
      <x:c r="E34" s="7"/>
      <x:c r="F34" s="7"/>
      <x:c r="G34" s="7"/>
      <x:c r="H34" s="7"/>
      <x:c r="I34" s="7"/>
      <x:c r="J34" s="7"/>
      <x:c r="K34" s="7"/>
      <x:c r="L34" s="7"/>
      <x:c r="M34" s="7"/>
      <x:c r="N34" s="7"/>
      <x:c r="O34" s="7"/>
      <x:c r="P34" s="7"/>
      <x:c r="Q34" s="7"/>
      <x:c r="R34" s="7"/>
      <x:c r="S34" s="7"/>
      <x:c r="T34" s="7"/>
      <x:c r="U34" s="7"/>
      <x:c r="V34" s="7"/>
      <x:c r="W34" s="7"/>
    </x:row>
    <x:row r="35" ht="23" customHeight="1">
      <x:c r="A35" s="1"/>
      <x:c r="B35" s="1" t="str">
        <x:v>ИТОГО постоянных</x:v>
      </x:c>
      <x:c r="C35" s="7" t="n">
        <x:f>SUM(C25:C32)</x:f>
        <x:v>4524971.203083334</x:v>
      </x:c>
      <x:c r="D35" s="7"/>
      <x:c r="E35" s="7"/>
      <x:c r="F35" s="7"/>
      <x:c r="G35" s="7"/>
      <x:c r="H35" s="7"/>
      <x:c r="I35" s="7"/>
      <x:c r="J35" s="7"/>
      <x:c r="K35" s="7"/>
      <x:c r="L35" s="7"/>
      <x:c r="M35" s="7"/>
      <x:c r="N35" s="7"/>
      <x:c r="O35" s="7"/>
      <x:c r="P35" s="7"/>
      <x:c r="Q35" s="7"/>
      <x:c r="R35" s="7"/>
      <x:c r="S35" s="7"/>
      <x:c r="T35" s="7"/>
      <x:c r="U35" s="7"/>
      <x:c r="V35" s="7"/>
      <x:c r="W35" s="7"/>
    </x:row>
    <x:row r="36" ht="23" customHeight="1">
      <x:c r="A36" s="1"/>
      <x:c r="B36" s="1"/>
      <x:c r="C36" s="7"/>
      <x:c r="D36" s="7"/>
      <x:c r="E36" s="7"/>
      <x:c r="F36" s="7"/>
      <x:c r="G36" s="7"/>
      <x:c r="H36" s="7"/>
      <x:c r="I36" s="7"/>
      <x:c r="J36" s="7"/>
      <x:c r="K36" s="7"/>
      <x:c r="L36" s="7"/>
      <x:c r="M36" s="7"/>
      <x:c r="N36" s="7"/>
      <x:c r="O36" s="7"/>
      <x:c r="P36" s="7"/>
      <x:c r="Q36" s="7"/>
      <x:c r="R36" s="7"/>
      <x:c r="S36" s="7"/>
      <x:c r="T36" s="7"/>
      <x:c r="U36" s="7"/>
      <x:c r="V36" s="7"/>
      <x:c r="W36" s="7"/>
    </x:row>
    <x:row r="37" ht="23" customHeight="1">
      <x:c r="A37" s="1"/>
      <x:c r="B37" s="1"/>
      <x:c r="C37" s="7"/>
      <x:c r="D37" s="7"/>
      <x:c r="E37" s="7"/>
      <x:c r="F37" s="7"/>
      <x:c r="G37" s="7"/>
      <x:c r="H37" s="7"/>
      <x:c r="I37" s="7"/>
      <x:c r="J37" s="7"/>
      <x:c r="K37" s="7"/>
      <x:c r="L37" s="7"/>
      <x:c r="M37" s="7"/>
      <x:c r="N37" s="7"/>
      <x:c r="O37" s="7"/>
      <x:c r="P37" s="7"/>
      <x:c r="Q37" s="7"/>
      <x:c r="R37" s="7"/>
      <x:c r="S37" s="7"/>
      <x:c r="T37" s="7"/>
      <x:c r="U37" s="7"/>
      <x:c r="V37" s="7"/>
      <x:c r="W37" s="7"/>
    </x:row>
    <x:row r="38" ht="23" customHeight="1">
      <x:c r="A38" s="1" t="str">
        <x:v>Внешнее оснащение</x:v>
      </x:c>
      <x:c r="B38" s="1"/>
      <x:c r="C38" s="7"/>
      <x:c r="D38" s="7"/>
      <x:c r="E38" s="7"/>
      <x:c r="F38" s="7"/>
      <x:c r="G38" s="7"/>
      <x:c r="H38" s="7"/>
      <x:c r="I38" s="7"/>
      <x:c r="J38" s="7"/>
      <x:c r="K38" s="7"/>
      <x:c r="L38" s="7"/>
      <x:c r="M38" s="7"/>
      <x:c r="N38" s="7"/>
      <x:c r="O38" s="7"/>
      <x:c r="P38" s="7"/>
      <x:c r="Q38" s="7"/>
      <x:c r="R38" s="7"/>
      <x:c r="S38" s="7"/>
      <x:c r="T38" s="7"/>
      <x:c r="U38" s="7"/>
      <x:c r="V38" s="7"/>
      <x:c r="W38" s="7"/>
    </x:row>
    <x:row r="39" ht="23" customHeight="1">
      <x:c r="A39" s="1" t="str">
        <x:v>Порекомендуем надежных поставщиков подобного оборудования клиентам, которые открывают центр вместе с нами.</x:v>
      </x:c>
      <x:c r="B39" s="1"/>
      <x:c r="C39" s="7"/>
      <x:c r="D39" s="7"/>
      <x:c r="E39" s="7"/>
      <x:c r="F39" s="7"/>
      <x:c r="G39" s="7"/>
      <x:c r="H39" s="7"/>
      <x:c r="I39" s="7"/>
      <x:c r="J39" s="7"/>
      <x:c r="K39" s="7"/>
      <x:c r="L39" s="7"/>
      <x:c r="M39" s="7"/>
      <x:c r="N39" s="7"/>
      <x:c r="O39" s="7"/>
      <x:c r="P39" s="7"/>
      <x:c r="Q39" s="7"/>
      <x:c r="R39" s="7"/>
      <x:c r="S39" s="7"/>
      <x:c r="T39" s="7"/>
      <x:c r="U39" s="7"/>
      <x:c r="V39" s="7"/>
      <x:c r="W39" s="7"/>
    </x:row>
    <x:row r="40" ht="23" customHeight="1">
      <x:c r="A40" s="1" t="str">
        <x:v>В стартовом бюджете есть оборотный резерв и возвратный депозит: они не являются продажей оборудования RR.</x:v>
      </x:c>
      <x:c r="B40" s="1"/>
      <x:c r="C40" s="7"/>
      <x:c r="D40" s="7"/>
      <x:c r="E40" s="7"/>
      <x:c r="F40" s="7"/>
      <x:c r="G40" s="7"/>
      <x:c r="H40" s="7"/>
      <x:c r="I40" s="7"/>
      <x:c r="J40" s="7"/>
      <x:c r="K40" s="7"/>
      <x:c r="L40" s="7"/>
      <x:c r="M40" s="7"/>
      <x:c r="N40" s="7"/>
      <x:c r="O40" s="7"/>
      <x:c r="P40" s="7"/>
      <x:c r="Q40" s="7"/>
      <x:c r="R40" s="7"/>
      <x:c r="S40" s="7"/>
      <x:c r="T40" s="7"/>
      <x:c r="U40" s="7"/>
      <x:c r="V40" s="7"/>
      <x:c r="W40" s="7"/>
    </x:row>
    <x:row r="41" ht="23" customHeight="1">
      <x:c r="A41" s="1" t="str">
        <x:v>Кредит, покупка недвижимости и централизованное отопление сверх резерва не включены.</x:v>
      </x:c>
      <x:c r="B41" s="1"/>
      <x:c r="C41" s="7"/>
      <x:c r="D41" s="7"/>
      <x:c r="E41" s="7"/>
      <x:c r="F41" s="7"/>
      <x:c r="G41" s="7"/>
      <x:c r="H41" s="7"/>
      <x:c r="I41" s="7"/>
      <x:c r="J41" s="7"/>
      <x:c r="K41" s="7"/>
      <x:c r="L41" s="7"/>
      <x:c r="M41" s="7"/>
      <x:c r="N41" s="7"/>
      <x:c r="O41" s="7"/>
      <x:c r="P41" s="7"/>
      <x:c r="Q41" s="7"/>
      <x:c r="R41" s="7"/>
      <x:c r="S41" s="7"/>
      <x:c r="T41" s="7"/>
      <x:c r="U41" s="7"/>
      <x:c r="V41" s="7"/>
      <x:c r="W41" s="7"/>
    </x:row>
    <x:row r="42" ht="23" customHeight="1">
      <x:c r="A42" s="1"/>
      <x:c r="B42" s="1"/>
      <x:c r="C42" s="7"/>
      <x:c r="D42" s="7"/>
      <x:c r="E42" s="7"/>
      <x:c r="F42" s="7"/>
      <x:c r="G42" s="7"/>
      <x:c r="H42" s="7"/>
      <x:c r="I42" s="7"/>
      <x:c r="J42" s="7"/>
      <x:c r="K42" s="7"/>
      <x:c r="L42" s="7"/>
      <x:c r="M42" s="7"/>
      <x:c r="N42" s="7"/>
      <x:c r="O42" s="7"/>
      <x:c r="P42" s="7"/>
      <x:c r="Q42" s="7"/>
      <x:c r="R42" s="7"/>
      <x:c r="S42" s="7"/>
      <x:c r="T42" s="7"/>
      <x:c r="U42" s="7"/>
      <x:c r="V42" s="7"/>
      <x:c r="W42" s="7"/>
    </x:row>
    <x:row r="43" ht="23" customHeight="1">
      <x:c r="A43" s="1"/>
      <x:c r="B43" s="1"/>
      <x:c r="C43" s="7"/>
      <x:c r="D43" s="7"/>
      <x:c r="E43" s="7"/>
      <x:c r="F43" s="7"/>
      <x:c r="G43" s="7"/>
      <x:c r="H43" s="7"/>
      <x:c r="I43" s="7"/>
      <x:c r="J43" s="7"/>
      <x:c r="K43" s="7"/>
      <x:c r="L43" s="7"/>
      <x:c r="M43" s="7"/>
      <x:c r="N43" s="7"/>
      <x:c r="O43" s="7"/>
      <x:c r="P43" s="7"/>
      <x:c r="Q43" s="7"/>
      <x:c r="R43" s="7"/>
      <x:c r="S43" s="7"/>
      <x:c r="T43" s="7"/>
      <x:c r="U43" s="7"/>
      <x:c r="V43" s="7"/>
      <x:c r="W43" s="7"/>
    </x:row>
    <x:row r="44" ht="23" customHeight="1">
      <x:c r="A44" s="1"/>
      <x:c r="B44" s="1"/>
      <x:c r="C44" s="7"/>
      <x:c r="D44" s="7"/>
      <x:c r="E44" s="7"/>
      <x:c r="F44" s="7"/>
      <x:c r="G44" s="7"/>
      <x:c r="H44" s="7"/>
      <x:c r="I44" s="7"/>
      <x:c r="J44" s="7"/>
      <x:c r="K44" s="7"/>
      <x:c r="L44" s="7"/>
      <x:c r="M44" s="7"/>
      <x:c r="N44" s="7"/>
      <x:c r="O44" s="7"/>
      <x:c r="P44" s="7"/>
      <x:c r="Q44" s="7"/>
      <x:c r="R44" s="7"/>
      <x:c r="S44" s="7"/>
      <x:c r="T44" s="7"/>
      <x:c r="U44" s="7"/>
      <x:c r="V44" s="7"/>
      <x:c r="W44" s="7"/>
    </x:row>
    <x:row r="45" ht="23" customHeight="1">
      <x:c r="A45" s="1"/>
      <x:c r="B45" s="1"/>
      <x:c r="C45" s="7"/>
      <x:c r="D45" s="7"/>
      <x:c r="E45" s="7"/>
      <x:c r="F45" s="7"/>
      <x:c r="G45" s="7"/>
      <x:c r="H45" s="7"/>
      <x:c r="I45" s="7"/>
      <x:c r="J45" s="7"/>
      <x:c r="K45" s="7"/>
      <x:c r="L45" s="7"/>
      <x:c r="M45" s="7"/>
      <x:c r="N45" s="7"/>
      <x:c r="O45" s="7"/>
      <x:c r="P45" s="7"/>
      <x:c r="Q45" s="7"/>
      <x:c r="R45" s="7"/>
      <x:c r="S45" s="7"/>
      <x:c r="T45" s="7"/>
      <x:c r="U45" s="7"/>
      <x:c r="V45" s="7"/>
      <x:c r="W45" s="7"/>
    </x:row>
    <x:row r="46" ht="23" customHeight="1">
      <x:c r="A46" s="1"/>
      <x:c r="B46" s="1"/>
      <x:c r="C46" s="7"/>
      <x:c r="D46" s="7"/>
      <x:c r="E46" s="7"/>
      <x:c r="F46" s="7"/>
      <x:c r="G46" s="7"/>
      <x:c r="H46" s="7"/>
      <x:c r="I46" s="7"/>
      <x:c r="J46" s="7"/>
      <x:c r="K46" s="7"/>
      <x:c r="L46" s="7"/>
      <x:c r="M46" s="7"/>
      <x:c r="N46" s="7"/>
      <x:c r="O46" s="7"/>
      <x:c r="P46" s="7"/>
      <x:c r="Q46" s="7"/>
      <x:c r="R46" s="7"/>
      <x:c r="S46" s="7"/>
      <x:c r="T46" s="7"/>
      <x:c r="U46" s="7"/>
      <x:c r="V46" s="7"/>
      <x:c r="W46" s="7"/>
    </x:row>
    <x:row r="47" ht="23" customHeight="1">
      <x:c r="A47" s="1"/>
      <x:c r="B47" s="1"/>
      <x:c r="C47" s="7"/>
      <x:c r="D47" s="7"/>
      <x:c r="E47" s="7"/>
      <x:c r="F47" s="7"/>
      <x:c r="G47" s="7"/>
      <x:c r="H47" s="7"/>
      <x:c r="I47" s="7"/>
      <x:c r="J47" s="7"/>
      <x:c r="K47" s="7"/>
      <x:c r="L47" s="7"/>
      <x:c r="M47" s="7"/>
      <x:c r="N47" s="7"/>
      <x:c r="O47" s="7"/>
      <x:c r="P47" s="7"/>
      <x:c r="Q47" s="7"/>
      <x:c r="R47" s="7"/>
      <x:c r="S47" s="7"/>
      <x:c r="T47" s="7"/>
      <x:c r="U47" s="7"/>
      <x:c r="V47" s="7"/>
      <x:c r="W47" s="7"/>
    </x:row>
    <x:row r="48" ht="23" customHeight="1">
      <x:c r="A48" s="1"/>
      <x:c r="B48" s="1"/>
      <x:c r="C48" s="7"/>
      <x:c r="D48" s="7"/>
      <x:c r="E48" s="7"/>
      <x:c r="F48" s="7"/>
      <x:c r="G48" s="7"/>
      <x:c r="H48" s="7"/>
      <x:c r="I48" s="7"/>
      <x:c r="J48" s="7"/>
      <x:c r="K48" s="7"/>
      <x:c r="L48" s="7"/>
      <x:c r="M48" s="7"/>
      <x:c r="N48" s="7"/>
      <x:c r="O48" s="7"/>
      <x:c r="P48" s="7"/>
      <x:c r="Q48" s="7"/>
      <x:c r="R48" s="7"/>
      <x:c r="S48" s="7"/>
      <x:c r="T48" s="7"/>
      <x:c r="U48" s="7"/>
      <x:c r="V48" s="7"/>
      <x:c r="W48" s="7"/>
    </x:row>
    <x:row r="49" ht="23" customHeight="1">
      <x:c r="A49" s="1"/>
      <x:c r="B49" s="1"/>
      <x:c r="C49" s="7"/>
      <x:c r="D49" s="7"/>
      <x:c r="E49" s="7"/>
      <x:c r="F49" s="7"/>
      <x:c r="G49" s="7"/>
      <x:c r="H49" s="7"/>
      <x:c r="I49" s="7"/>
      <x:c r="J49" s="7"/>
      <x:c r="K49" s="7"/>
      <x:c r="L49" s="7"/>
      <x:c r="M49" s="7"/>
      <x:c r="N49" s="7"/>
      <x:c r="O49" s="7"/>
      <x:c r="P49" s="7"/>
      <x:c r="Q49" s="7"/>
      <x:c r="R49" s="7"/>
      <x:c r="S49" s="7"/>
      <x:c r="T49" s="7"/>
      <x:c r="U49" s="7"/>
      <x:c r="V49" s="7"/>
      <x:c r="W49" s="7"/>
    </x:row>
    <x:row r="50" ht="23" customHeight="1">
      <x:c r="A50" s="1"/>
      <x:c r="B50" s="1"/>
      <x:c r="C50" s="7"/>
      <x:c r="D50" s="7"/>
      <x:c r="E50" s="7"/>
      <x:c r="F50" s="7"/>
      <x:c r="G50" s="7"/>
      <x:c r="H50" s="7"/>
      <x:c r="I50" s="7"/>
      <x:c r="J50" s="7"/>
      <x:c r="K50" s="7"/>
      <x:c r="L50" s="7"/>
      <x:c r="M50" s="7"/>
      <x:c r="N50" s="7"/>
      <x:c r="O50" s="7"/>
      <x:c r="P50" s="7"/>
      <x:c r="Q50" s="7"/>
      <x:c r="R50" s="7"/>
      <x:c r="S50" s="7"/>
      <x:c r="T50" s="7"/>
      <x:c r="U50" s="7"/>
      <x:c r="V50" s="7"/>
      <x:c r="W50" s="7"/>
    </x:row>
    <x:row r="51" ht="23" customHeight="1">
      <x:c r="A51" s="1"/>
      <x:c r="B51" s="1"/>
      <x:c r="C51" s="7"/>
      <x:c r="D51" s="7"/>
      <x:c r="E51" s="7"/>
      <x:c r="F51" s="7"/>
      <x:c r="G51" s="7"/>
      <x:c r="H51" s="7"/>
      <x:c r="I51" s="7"/>
      <x:c r="J51" s="7"/>
      <x:c r="K51" s="7"/>
      <x:c r="L51" s="7"/>
      <x:c r="M51" s="7"/>
      <x:c r="N51" s="7"/>
      <x:c r="O51" s="7"/>
      <x:c r="P51" s="7"/>
      <x:c r="Q51" s="7"/>
      <x:c r="R51" s="7"/>
      <x:c r="S51" s="7"/>
      <x:c r="T51" s="7"/>
      <x:c r="U51" s="7"/>
      <x:c r="V51" s="7"/>
      <x:c r="W51" s="7"/>
    </x:row>
    <x:row r="52" ht="23" customHeight="1">
      <x:c r="A52" s="1"/>
      <x:c r="B52" s="1"/>
      <x:c r="C52" s="7"/>
      <x:c r="D52" s="7"/>
      <x:c r="E52" s="7"/>
      <x:c r="F52" s="7"/>
      <x:c r="G52" s="7"/>
      <x:c r="H52" s="7"/>
      <x:c r="I52" s="7"/>
      <x:c r="J52" s="7"/>
      <x:c r="K52" s="7"/>
      <x:c r="L52" s="7"/>
      <x:c r="M52" s="7"/>
      <x:c r="N52" s="7"/>
      <x:c r="O52" s="7"/>
      <x:c r="P52" s="7"/>
      <x:c r="Q52" s="7"/>
      <x:c r="R52" s="7"/>
      <x:c r="S52" s="7"/>
      <x:c r="T52" s="7"/>
      <x:c r="U52" s="7"/>
      <x:c r="V52" s="7"/>
      <x:c r="W52" s="7"/>
    </x:row>
    <x:row r="53" ht="23" customHeight="1">
      <x:c r="A53" s="1"/>
      <x:c r="B53" s="1"/>
      <x:c r="C53" s="7"/>
      <x:c r="D53" s="7"/>
      <x:c r="E53" s="7"/>
      <x:c r="F53" s="7"/>
      <x:c r="G53" s="7"/>
      <x:c r="H53" s="7"/>
      <x:c r="I53" s="7"/>
      <x:c r="J53" s="7"/>
      <x:c r="K53" s="7"/>
      <x:c r="L53" s="7"/>
      <x:c r="M53" s="7"/>
      <x:c r="N53" s="7"/>
      <x:c r="O53" s="7"/>
      <x:c r="P53" s="7"/>
      <x:c r="Q53" s="7"/>
      <x:c r="R53" s="7"/>
      <x:c r="S53" s="7"/>
      <x:c r="T53" s="7"/>
      <x:c r="U53" s="7"/>
      <x:c r="V53" s="7"/>
      <x:c r="W53" s="7"/>
    </x:row>
    <x:row r="54" ht="23" customHeight="1">
      <x:c r="A54" s="1"/>
      <x:c r="B54" s="1"/>
      <x:c r="C54" s="7"/>
      <x:c r="D54" s="7"/>
      <x:c r="E54" s="7"/>
      <x:c r="F54" s="7"/>
      <x:c r="G54" s="7"/>
      <x:c r="H54" s="7"/>
      <x:c r="I54" s="7"/>
      <x:c r="J54" s="7"/>
      <x:c r="K54" s="7"/>
      <x:c r="L54" s="7"/>
      <x:c r="M54" s="7"/>
      <x:c r="N54" s="7"/>
      <x:c r="O54" s="7"/>
      <x:c r="P54" s="7"/>
      <x:c r="Q54" s="7"/>
      <x:c r="R54" s="7"/>
      <x:c r="S54" s="7"/>
      <x:c r="T54" s="7"/>
      <x:c r="U54" s="7"/>
      <x:c r="V54" s="7"/>
      <x:c r="W54" s="7"/>
    </x:row>
    <x:row r="55" ht="23" customHeight="1">
      <x:c r="A55" s="1"/>
      <x:c r="B55" s="1"/>
      <x:c r="C55" s="7"/>
      <x:c r="D55" s="7"/>
      <x:c r="E55" s="7"/>
      <x:c r="F55" s="7"/>
      <x:c r="G55" s="7"/>
      <x:c r="H55" s="7"/>
      <x:c r="I55" s="7"/>
      <x:c r="J55" s="7"/>
      <x:c r="K55" s="7"/>
      <x:c r="L55" s="7"/>
      <x:c r="M55" s="7"/>
      <x:c r="N55" s="7"/>
      <x:c r="O55" s="7"/>
      <x:c r="P55" s="7"/>
      <x:c r="Q55" s="7"/>
      <x:c r="R55" s="7"/>
      <x:c r="S55" s="7"/>
      <x:c r="T55" s="7"/>
      <x:c r="U55" s="7"/>
      <x:c r="V55" s="7"/>
      <x:c r="W55" s="7"/>
    </x:row>
    <x:row r="56" ht="23" customHeight="1">
      <x:c r="A56" s="1"/>
      <x:c r="B56" s="1"/>
      <x:c r="C56" s="7"/>
      <x:c r="D56" s="7"/>
      <x:c r="E56" s="7"/>
      <x:c r="F56" s="7"/>
      <x:c r="G56" s="7"/>
      <x:c r="H56" s="7"/>
      <x:c r="I56" s="7"/>
      <x:c r="J56" s="7"/>
      <x:c r="K56" s="7"/>
      <x:c r="L56" s="7"/>
      <x:c r="M56" s="7"/>
      <x:c r="N56" s="7"/>
      <x:c r="O56" s="7"/>
      <x:c r="P56" s="7"/>
      <x:c r="Q56" s="7"/>
      <x:c r="R56" s="7"/>
      <x:c r="S56" s="7"/>
      <x:c r="T56" s="7"/>
      <x:c r="U56" s="7"/>
      <x:c r="V56" s="7"/>
      <x:c r="W56" s="7"/>
    </x:row>
    <x:row r="57" ht="23" customHeight="1">
      <x:c r="A57" s="1"/>
      <x:c r="B57" s="1"/>
      <x:c r="C57" s="7"/>
      <x:c r="D57" s="7"/>
      <x:c r="E57" s="7"/>
      <x:c r="F57" s="7"/>
      <x:c r="G57" s="7"/>
      <x:c r="H57" s="7"/>
      <x:c r="I57" s="7"/>
      <x:c r="J57" s="7"/>
      <x:c r="K57" s="7"/>
      <x:c r="L57" s="7"/>
      <x:c r="M57" s="7"/>
      <x:c r="N57" s="7"/>
      <x:c r="O57" s="7"/>
      <x:c r="P57" s="7"/>
      <x:c r="Q57" s="7"/>
      <x:c r="R57" s="7"/>
      <x:c r="S57" s="7"/>
      <x:c r="T57" s="7"/>
      <x:c r="U57" s="7"/>
      <x:c r="V57" s="7"/>
      <x:c r="W57" s="7"/>
    </x:row>
    <x:row r="58" ht="23" customHeight="1">
      <x:c r="A58" s="1"/>
      <x:c r="B58" s="1"/>
      <x:c r="C58" s="7"/>
      <x:c r="D58" s="7"/>
      <x:c r="E58" s="7"/>
      <x:c r="F58" s="7"/>
      <x:c r="G58" s="7"/>
      <x:c r="H58" s="7"/>
      <x:c r="I58" s="7"/>
      <x:c r="J58" s="7"/>
      <x:c r="K58" s="7"/>
      <x:c r="L58" s="7"/>
      <x:c r="M58" s="7"/>
      <x:c r="N58" s="7"/>
      <x:c r="O58" s="7"/>
      <x:c r="P58" s="7"/>
      <x:c r="Q58" s="7"/>
      <x:c r="R58" s="7"/>
      <x:c r="S58" s="7"/>
      <x:c r="T58" s="7"/>
      <x:c r="U58" s="7"/>
      <x:c r="V58" s="7"/>
      <x:c r="W58" s="7"/>
    </x:row>
    <x:row r="59" ht="23" customHeight="1">
      <x:c r="A59" s="1"/>
      <x:c r="B59" s="1"/>
      <x:c r="C59" s="7"/>
      <x:c r="D59" s="7"/>
      <x:c r="E59" s="7"/>
      <x:c r="F59" s="7"/>
      <x:c r="G59" s="7"/>
      <x:c r="H59" s="7"/>
      <x:c r="I59" s="7"/>
      <x:c r="J59" s="7"/>
      <x:c r="K59" s="7"/>
      <x:c r="L59" s="7"/>
      <x:c r="M59" s="7"/>
      <x:c r="N59" s="7"/>
      <x:c r="O59" s="7"/>
      <x:c r="P59" s="7"/>
      <x:c r="Q59" s="7"/>
      <x:c r="R59" s="7"/>
      <x:c r="S59" s="7"/>
      <x:c r="T59" s="7"/>
      <x:c r="U59" s="7"/>
      <x:c r="V59" s="7"/>
      <x:c r="W59" s="7"/>
    </x:row>
    <x:row r="60" ht="23" customHeight="1">
      <x:c r="A60" s="1"/>
      <x:c r="B60" s="1"/>
      <x:c r="C60" s="7"/>
      <x:c r="D60" s="7"/>
      <x:c r="E60" s="7"/>
      <x:c r="F60" s="7"/>
      <x:c r="G60" s="7"/>
      <x:c r="H60" s="7"/>
      <x:c r="I60" s="7"/>
      <x:c r="J60" s="7"/>
      <x:c r="K60" s="7"/>
      <x:c r="L60" s="7"/>
      <x:c r="M60" s="7"/>
      <x:c r="N60" s="7"/>
      <x:c r="O60" s="7"/>
      <x:c r="P60" s="7"/>
      <x:c r="Q60" s="7"/>
      <x:c r="R60" s="7"/>
      <x:c r="S60" s="7"/>
      <x:c r="T60" s="7"/>
      <x:c r="U60" s="7"/>
      <x:c r="V60" s="7"/>
      <x:c r="W60" s="7"/>
    </x:row>
    <x:row r="61" ht="23" customHeight="1">
      <x:c r="A61" s="1"/>
      <x:c r="B61" s="1"/>
      <x:c r="C61" s="7"/>
      <x:c r="D61" s="7"/>
      <x:c r="E61" s="7"/>
      <x:c r="F61" s="7"/>
      <x:c r="G61" s="7"/>
      <x:c r="H61" s="7"/>
      <x:c r="I61" s="7"/>
      <x:c r="J61" s="7"/>
      <x:c r="K61" s="7"/>
      <x:c r="L61" s="7"/>
      <x:c r="M61" s="7"/>
      <x:c r="N61" s="7"/>
      <x:c r="O61" s="7"/>
      <x:c r="P61" s="7"/>
      <x:c r="Q61" s="7"/>
      <x:c r="R61" s="7"/>
      <x:c r="S61" s="7"/>
      <x:c r="T61" s="7"/>
      <x:c r="U61" s="7"/>
      <x:c r="V61" s="7"/>
      <x:c r="W61" s="7"/>
    </x:row>
    <x:row r="62" ht="23" customHeight="1">
      <x:c r="A62" s="1"/>
      <x:c r="B62" s="1"/>
      <x:c r="C62" s="7"/>
      <x:c r="D62" s="7"/>
      <x:c r="E62" s="7"/>
      <x:c r="F62" s="7"/>
      <x:c r="G62" s="7"/>
      <x:c r="H62" s="7"/>
      <x:c r="I62" s="7"/>
      <x:c r="J62" s="7"/>
      <x:c r="K62" s="7"/>
      <x:c r="L62" s="7"/>
      <x:c r="M62" s="7"/>
      <x:c r="N62" s="7"/>
      <x:c r="O62" s="7"/>
      <x:c r="P62" s="7"/>
      <x:c r="Q62" s="7"/>
      <x:c r="R62" s="7"/>
      <x:c r="S62" s="7"/>
      <x:c r="T62" s="7"/>
      <x:c r="U62" s="7"/>
      <x:c r="V62" s="7"/>
      <x:c r="W62" s="7"/>
    </x:row>
    <x:row r="63" ht="23" customHeight="1">
      <x:c r="A63" s="1"/>
      <x:c r="B63" s="1"/>
      <x:c r="C63" s="7"/>
      <x:c r="D63" s="7"/>
      <x:c r="E63" s="7"/>
      <x:c r="F63" s="7"/>
      <x:c r="G63" s="7"/>
      <x:c r="H63" s="7"/>
      <x:c r="I63" s="7"/>
      <x:c r="J63" s="7"/>
      <x:c r="K63" s="7"/>
      <x:c r="L63" s="7"/>
      <x:c r="M63" s="7"/>
      <x:c r="N63" s="7"/>
      <x:c r="O63" s="7"/>
      <x:c r="P63" s="7"/>
      <x:c r="Q63" s="7"/>
      <x:c r="R63" s="7"/>
      <x:c r="S63" s="7"/>
      <x:c r="T63" s="7"/>
      <x:c r="U63" s="7"/>
      <x:c r="V63" s="7"/>
      <x:c r="W63" s="7"/>
    </x:row>
    <x:row r="64" ht="23" customHeight="1">
      <x:c r="A64" s="1"/>
      <x:c r="B64" s="1"/>
      <x:c r="C64" s="7"/>
      <x:c r="D64" s="7"/>
      <x:c r="E64" s="7"/>
      <x:c r="F64" s="7"/>
      <x:c r="G64" s="7"/>
      <x:c r="H64" s="7"/>
      <x:c r="I64" s="7"/>
      <x:c r="J64" s="7"/>
      <x:c r="K64" s="7"/>
      <x:c r="L64" s="7"/>
      <x:c r="M64" s="7"/>
      <x:c r="N64" s="7"/>
      <x:c r="O64" s="7"/>
      <x:c r="P64" s="7"/>
      <x:c r="Q64" s="7"/>
      <x:c r="R64" s="7"/>
      <x:c r="S64" s="7"/>
      <x:c r="T64" s="7"/>
      <x:c r="U64" s="7"/>
      <x:c r="V64" s="7"/>
      <x:c r="W64" s="7"/>
    </x:row>
    <x:row r="65" ht="23" customHeight="1">
      <x:c r="A65" s="1"/>
      <x:c r="B65" s="1"/>
      <x:c r="C65" s="7"/>
      <x:c r="D65" s="7"/>
      <x:c r="E65" s="7"/>
      <x:c r="F65" s="7"/>
      <x:c r="G65" s="7"/>
      <x:c r="H65" s="7"/>
      <x:c r="I65" s="7"/>
      <x:c r="J65" s="7"/>
      <x:c r="K65" s="7"/>
      <x:c r="L65" s="7"/>
      <x:c r="M65" s="7"/>
      <x:c r="N65" s="7"/>
      <x:c r="O65" s="7"/>
      <x:c r="P65" s="7"/>
      <x:c r="Q65" s="7"/>
      <x:c r="R65" s="7"/>
      <x:c r="S65" s="7"/>
      <x:c r="T65" s="7"/>
      <x:c r="U65" s="7"/>
      <x:c r="V65" s="7"/>
      <x:c r="W65" s="7"/>
    </x:row>
    <x:row r="66" ht="23" customHeight="1">
      <x:c r="A66" s="1"/>
      <x:c r="B66" s="1"/>
      <x:c r="C66" s="7"/>
      <x:c r="D66" s="7"/>
      <x:c r="E66" s="7"/>
      <x:c r="F66" s="7"/>
      <x:c r="G66" s="7"/>
      <x:c r="H66" s="7"/>
      <x:c r="I66" s="7"/>
      <x:c r="J66" s="7"/>
      <x:c r="K66" s="7"/>
      <x:c r="L66" s="7"/>
      <x:c r="M66" s="7"/>
      <x:c r="N66" s="7"/>
      <x:c r="O66" s="7"/>
      <x:c r="P66" s="7"/>
      <x:c r="Q66" s="7"/>
      <x:c r="R66" s="7"/>
      <x:c r="S66" s="7"/>
      <x:c r="T66" s="7"/>
      <x:c r="U66" s="7"/>
      <x:c r="V66" s="7"/>
      <x:c r="W66" s="7"/>
    </x:row>
    <x:row r="67" ht="23" customHeight="1">
      <x:c r="A67" s="1"/>
      <x:c r="B67" s="1"/>
      <x:c r="C67" s="7"/>
      <x:c r="D67" s="7"/>
      <x:c r="E67" s="7"/>
      <x:c r="F67" s="7"/>
      <x:c r="G67" s="7"/>
      <x:c r="H67" s="7"/>
      <x:c r="I67" s="7"/>
      <x:c r="J67" s="7"/>
      <x:c r="K67" s="7"/>
      <x:c r="L67" s="7"/>
      <x:c r="M67" s="7"/>
      <x:c r="N67" s="7"/>
      <x:c r="O67" s="7"/>
      <x:c r="P67" s="7"/>
      <x:c r="Q67" s="7"/>
      <x:c r="R67" s="7"/>
      <x:c r="S67" s="7"/>
      <x:c r="T67" s="7"/>
      <x:c r="U67" s="7"/>
      <x:c r="V67" s="7"/>
      <x:c r="W67" s="7"/>
    </x:row>
    <x:row r="68" ht="23" customHeight="1">
      <x:c r="A68" s="1"/>
      <x:c r="B68" s="1"/>
      <x:c r="C68" s="7"/>
      <x:c r="D68" s="7"/>
      <x:c r="E68" s="7"/>
      <x:c r="F68" s="7"/>
      <x:c r="G68" s="7"/>
      <x:c r="H68" s="7"/>
      <x:c r="I68" s="7"/>
      <x:c r="J68" s="7"/>
      <x:c r="K68" s="7"/>
      <x:c r="L68" s="7"/>
      <x:c r="M68" s="7"/>
      <x:c r="N68" s="7"/>
      <x:c r="O68" s="7"/>
      <x:c r="P68" s="7"/>
      <x:c r="Q68" s="7"/>
      <x:c r="R68" s="7"/>
      <x:c r="S68" s="7"/>
      <x:c r="T68" s="7"/>
      <x:c r="U68" s="7"/>
      <x:c r="V68" s="7"/>
      <x:c r="W68" s="7"/>
    </x:row>
    <x:row r="69" ht="23" customHeight="1">
      <x:c r="A69" s="1"/>
      <x:c r="B69" s="1"/>
      <x:c r="C69" s="7"/>
      <x:c r="D69" s="7"/>
      <x:c r="E69" s="7"/>
      <x:c r="F69" s="7"/>
      <x:c r="G69" s="7"/>
      <x:c r="H69" s="7"/>
      <x:c r="I69" s="7"/>
      <x:c r="J69" s="7"/>
      <x:c r="K69" s="7"/>
      <x:c r="L69" s="7"/>
      <x:c r="M69" s="7"/>
      <x:c r="N69" s="7"/>
      <x:c r="O69" s="7"/>
      <x:c r="P69" s="7"/>
      <x:c r="Q69" s="7"/>
      <x:c r="R69" s="7"/>
      <x:c r="S69" s="7"/>
      <x:c r="T69" s="7"/>
      <x:c r="U69" s="7"/>
      <x:c r="V69" s="7"/>
      <x:c r="W69" s="7"/>
    </x:row>
    <x:row r="70" ht="23" customHeight="1">
      <x:c r="A70" s="1"/>
      <x:c r="B70" s="1"/>
      <x:c r="C70" s="7"/>
      <x:c r="D70" s="7"/>
      <x:c r="E70" s="7"/>
      <x:c r="F70" s="7"/>
      <x:c r="G70" s="7"/>
      <x:c r="H70" s="7"/>
      <x:c r="I70" s="7"/>
      <x:c r="J70" s="7"/>
      <x:c r="K70" s="7"/>
      <x:c r="L70" s="7"/>
      <x:c r="M70" s="7"/>
      <x:c r="N70" s="7"/>
      <x:c r="O70" s="7"/>
      <x:c r="P70" s="7"/>
      <x:c r="Q70" s="7"/>
      <x:c r="R70" s="7"/>
      <x:c r="S70" s="7"/>
      <x:c r="T70" s="7"/>
      <x:c r="U70" s="7"/>
      <x:c r="V70" s="7"/>
      <x:c r="W70" s="7"/>
    </x:row>
    <x:row r="71" ht="23" customHeight="1">
      <x:c r="A71" s="1"/>
      <x:c r="B71" s="1"/>
      <x:c r="C71" s="7"/>
      <x:c r="D71" s="7"/>
      <x:c r="E71" s="7"/>
      <x:c r="F71" s="7"/>
      <x:c r="G71" s="7"/>
      <x:c r="H71" s="7"/>
      <x:c r="I71" s="7"/>
      <x:c r="J71" s="7"/>
      <x:c r="K71" s="7"/>
      <x:c r="L71" s="7"/>
      <x:c r="M71" s="7"/>
      <x:c r="N71" s="7"/>
      <x:c r="O71" s="7"/>
      <x:c r="P71" s="7"/>
      <x:c r="Q71" s="7"/>
      <x:c r="R71" s="7"/>
      <x:c r="S71" s="7"/>
      <x:c r="T71" s="7"/>
      <x:c r="U71" s="7"/>
      <x:c r="V71" s="7"/>
      <x:c r="W71" s="7"/>
    </x:row>
    <x:row r="72" ht="23" customHeight="1">
      <x:c r="A72" s="1"/>
      <x:c r="B72" s="1"/>
      <x:c r="C72" s="7"/>
      <x:c r="D72" s="7"/>
      <x:c r="E72" s="7"/>
      <x:c r="F72" s="7"/>
      <x:c r="G72" s="7"/>
      <x:c r="H72" s="7"/>
      <x:c r="I72" s="7"/>
      <x:c r="J72" s="7"/>
      <x:c r="K72" s="7"/>
      <x:c r="L72" s="7"/>
      <x:c r="M72" s="7"/>
      <x:c r="N72" s="7"/>
      <x:c r="O72" s="7"/>
      <x:c r="P72" s="7"/>
      <x:c r="Q72" s="7"/>
      <x:c r="R72" s="7"/>
      <x:c r="S72" s="7"/>
      <x:c r="T72" s="7"/>
      <x:c r="U72" s="7"/>
      <x:c r="V72" s="7"/>
      <x:c r="W72" s="7"/>
    </x:row>
    <x:row r="73" ht="23" customHeight="1">
      <x:c r="A73" s="1"/>
      <x:c r="B73" s="1"/>
      <x:c r="C73" s="7"/>
      <x:c r="D73" s="7"/>
      <x:c r="E73" s="7"/>
      <x:c r="F73" s="7"/>
      <x:c r="G73" s="7"/>
      <x:c r="H73" s="7"/>
      <x:c r="I73" s="7"/>
      <x:c r="J73" s="7"/>
      <x:c r="K73" s="7"/>
      <x:c r="L73" s="7"/>
      <x:c r="M73" s="7"/>
      <x:c r="N73" s="7"/>
      <x:c r="O73" s="7"/>
      <x:c r="P73" s="7"/>
      <x:c r="Q73" s="7"/>
      <x:c r="R73" s="7"/>
      <x:c r="S73" s="7"/>
      <x:c r="T73" s="7"/>
      <x:c r="U73" s="7"/>
      <x:c r="V73" s="7"/>
      <x:c r="W73" s="7"/>
    </x:row>
    <x:row r="74" ht="23" customHeight="1">
      <x:c r="A74" s="1"/>
      <x:c r="B74" s="1"/>
      <x:c r="C74" s="7"/>
      <x:c r="D74" s="7"/>
      <x:c r="E74" s="7"/>
      <x:c r="F74" s="7"/>
      <x:c r="G74" s="7"/>
      <x:c r="H74" s="7"/>
      <x:c r="I74" s="7"/>
      <x:c r="J74" s="7"/>
      <x:c r="K74" s="7"/>
      <x:c r="L74" s="7"/>
      <x:c r="M74" s="7"/>
      <x:c r="N74" s="7"/>
      <x:c r="O74" s="7"/>
      <x:c r="P74" s="7"/>
      <x:c r="Q74" s="7"/>
      <x:c r="R74" s="7"/>
      <x:c r="S74" s="7"/>
      <x:c r="T74" s="7"/>
      <x:c r="U74" s="7"/>
      <x:c r="V74" s="7"/>
      <x:c r="W74" s="7"/>
    </x:row>
    <x:row r="75" ht="23" customHeight="1">
      <x:c r="A75" s="1"/>
      <x:c r="B75" s="1"/>
      <x:c r="C75" s="7"/>
      <x:c r="D75" s="7"/>
      <x:c r="E75" s="7"/>
      <x:c r="F75" s="7"/>
      <x:c r="G75" s="7"/>
      <x:c r="H75" s="7"/>
      <x:c r="I75" s="7"/>
      <x:c r="J75" s="7"/>
      <x:c r="K75" s="7"/>
      <x:c r="L75" s="7"/>
      <x:c r="M75" s="7"/>
      <x:c r="N75" s="7"/>
      <x:c r="O75" s="7"/>
      <x:c r="P75" s="7"/>
      <x:c r="Q75" s="7"/>
      <x:c r="R75" s="7"/>
      <x:c r="S75" s="7"/>
      <x:c r="T75" s="7"/>
      <x:c r="U75" s="7"/>
      <x:c r="V75" s="7"/>
      <x:c r="W75" s="7"/>
    </x:row>
    <x:row r="76" ht="23" customHeight="1">
      <x:c r="A76" s="1"/>
      <x:c r="B76" s="1"/>
      <x:c r="C76" s="7"/>
      <x:c r="D76" s="7"/>
      <x:c r="E76" s="7"/>
      <x:c r="F76" s="7"/>
      <x:c r="G76" s="7"/>
      <x:c r="H76" s="7"/>
      <x:c r="I76" s="7"/>
      <x:c r="J76" s="7"/>
      <x:c r="K76" s="7"/>
      <x:c r="L76" s="7"/>
      <x:c r="M76" s="7"/>
      <x:c r="N76" s="7"/>
      <x:c r="O76" s="7"/>
      <x:c r="P76" s="7"/>
      <x:c r="Q76" s="7"/>
      <x:c r="R76" s="7"/>
      <x:c r="S76" s="7"/>
      <x:c r="T76" s="7"/>
      <x:c r="U76" s="7"/>
      <x:c r="V76" s="7"/>
      <x:c r="W76" s="7"/>
    </x:row>
    <x:row r="77" ht="23" customHeight="1">
      <x:c r="A77" s="1"/>
      <x:c r="B77" s="1"/>
      <x:c r="C77" s="7"/>
      <x:c r="D77" s="7"/>
      <x:c r="E77" s="7"/>
      <x:c r="F77" s="7"/>
      <x:c r="G77" s="7"/>
      <x:c r="H77" s="7"/>
      <x:c r="I77" s="7"/>
      <x:c r="J77" s="7"/>
      <x:c r="K77" s="7"/>
      <x:c r="L77" s="7"/>
      <x:c r="M77" s="7"/>
      <x:c r="N77" s="7"/>
      <x:c r="O77" s="7"/>
      <x:c r="P77" s="7"/>
      <x:c r="Q77" s="7"/>
      <x:c r="R77" s="7"/>
      <x:c r="S77" s="7"/>
      <x:c r="T77" s="7"/>
      <x:c r="U77" s="7"/>
      <x:c r="V77" s="7"/>
      <x:c r="W77" s="7"/>
    </x:row>
    <x:row r="78" ht="23" customHeight="1">
      <x:c r="A78" s="1"/>
      <x:c r="B78" s="1"/>
      <x:c r="C78" s="7"/>
      <x:c r="D78" s="7"/>
      <x:c r="E78" s="7"/>
      <x:c r="F78" s="7"/>
      <x:c r="G78" s="7"/>
      <x:c r="H78" s="7"/>
      <x:c r="I78" s="7"/>
      <x:c r="J78" s="7"/>
      <x:c r="K78" s="7"/>
      <x:c r="L78" s="7"/>
      <x:c r="M78" s="7"/>
      <x:c r="N78" s="7"/>
      <x:c r="O78" s="7"/>
      <x:c r="P78" s="7"/>
      <x:c r="Q78" s="7"/>
      <x:c r="R78" s="7"/>
      <x:c r="S78" s="7"/>
      <x:c r="T78" s="7"/>
      <x:c r="U78" s="7"/>
      <x:c r="V78" s="7"/>
      <x:c r="W78" s="7"/>
    </x:row>
    <x:row r="79" ht="23" customHeight="1">
      <x:c r="A79" s="1"/>
      <x:c r="B79" s="1"/>
      <x:c r="C79" s="7"/>
      <x:c r="D79" s="7"/>
      <x:c r="E79" s="7"/>
      <x:c r="F79" s="7"/>
      <x:c r="G79" s="7"/>
      <x:c r="H79" s="7"/>
      <x:c r="I79" s="7"/>
      <x:c r="J79" s="7"/>
      <x:c r="K79" s="7"/>
      <x:c r="L79" s="7"/>
      <x:c r="M79" s="7"/>
      <x:c r="N79" s="7"/>
      <x:c r="O79" s="7"/>
      <x:c r="P79" s="7"/>
      <x:c r="Q79" s="7"/>
      <x:c r="R79" s="7"/>
      <x:c r="S79" s="7"/>
      <x:c r="T79" s="7"/>
      <x:c r="U79" s="7"/>
      <x:c r="V79" s="7"/>
      <x:c r="W79" s="7"/>
    </x:row>
    <x:row r="80" ht="23" customHeight="1">
      <x:c r="A80" s="1"/>
      <x:c r="B80" s="1"/>
      <x:c r="C80" s="7"/>
      <x:c r="D80" s="7"/>
      <x:c r="E80" s="7"/>
      <x:c r="F80" s="7"/>
      <x:c r="G80" s="7"/>
      <x:c r="H80" s="7"/>
      <x:c r="I80" s="7"/>
      <x:c r="J80" s="7"/>
      <x:c r="K80" s="7"/>
      <x:c r="L80" s="7"/>
      <x:c r="M80" s="7"/>
      <x:c r="N80" s="7"/>
      <x:c r="O80" s="7"/>
      <x:c r="P80" s="7"/>
      <x:c r="Q80" s="7"/>
      <x:c r="R80" s="7"/>
      <x:c r="S80" s="7"/>
      <x:c r="T80" s="7"/>
      <x:c r="U80" s="7"/>
      <x:c r="V80" s="7"/>
      <x:c r="W80" s="7"/>
    </x:row>
    <x:row r="81" ht="23" customHeight="1">
      <x:c r="A81" s="1"/>
      <x:c r="B81" s="1"/>
      <x:c r="C81" s="7"/>
      <x:c r="D81" s="7"/>
      <x:c r="E81" s="7"/>
      <x:c r="F81" s="7"/>
      <x:c r="G81" s="7"/>
      <x:c r="H81" s="7"/>
      <x:c r="I81" s="7"/>
      <x:c r="J81" s="7"/>
      <x:c r="K81" s="7"/>
      <x:c r="L81" s="7"/>
      <x:c r="M81" s="7"/>
      <x:c r="N81" s="7"/>
      <x:c r="O81" s="7"/>
      <x:c r="P81" s="7"/>
      <x:c r="Q81" s="7"/>
      <x:c r="R81" s="7"/>
      <x:c r="S81" s="7"/>
      <x:c r="T81" s="7"/>
      <x:c r="U81" s="7"/>
      <x:c r="V81" s="7"/>
      <x:c r="W81" s="7"/>
    </x:row>
    <x:row r="82" ht="23" customHeight="1">
      <x:c r="A82" s="1"/>
      <x:c r="B82" s="1"/>
      <x:c r="C82" s="7"/>
      <x:c r="D82" s="7"/>
      <x:c r="E82" s="7"/>
      <x:c r="F82" s="7"/>
      <x:c r="G82" s="7"/>
      <x:c r="H82" s="7"/>
      <x:c r="I82" s="7"/>
      <x:c r="J82" s="7"/>
      <x:c r="K82" s="7"/>
      <x:c r="L82" s="7"/>
      <x:c r="M82" s="7"/>
      <x:c r="N82" s="7"/>
      <x:c r="O82" s="7"/>
      <x:c r="P82" s="7"/>
      <x:c r="Q82" s="7"/>
      <x:c r="R82" s="7"/>
      <x:c r="S82" s="7"/>
      <x:c r="T82" s="7"/>
      <x:c r="U82" s="7"/>
      <x:c r="V82" s="7"/>
      <x:c r="W82" s="7"/>
    </x:row>
    <x:row r="83" ht="23" customHeight="1">
      <x:c r="A83" s="1"/>
      <x:c r="B83" s="1"/>
      <x:c r="C83" s="7"/>
      <x:c r="D83" s="7"/>
      <x:c r="E83" s="7"/>
      <x:c r="F83" s="7"/>
      <x:c r="G83" s="7"/>
      <x:c r="H83" s="7"/>
      <x:c r="I83" s="7"/>
      <x:c r="J83" s="7"/>
      <x:c r="K83" s="7"/>
      <x:c r="L83" s="7"/>
      <x:c r="M83" s="7"/>
      <x:c r="N83" s="7"/>
      <x:c r="O83" s="7"/>
      <x:c r="P83" s="7"/>
      <x:c r="Q83" s="7"/>
      <x:c r="R83" s="7"/>
      <x:c r="S83" s="7"/>
      <x:c r="T83" s="7"/>
      <x:c r="U83" s="7"/>
      <x:c r="V83" s="7"/>
      <x:c r="W83" s="7"/>
    </x:row>
    <x:row r="84" ht="23" customHeight="1">
      <x:c r="A84" s="1"/>
      <x:c r="B84" s="1"/>
      <x:c r="C84" s="7"/>
      <x:c r="D84" s="7"/>
      <x:c r="E84" s="7"/>
      <x:c r="F84" s="7"/>
      <x:c r="G84" s="7"/>
      <x:c r="H84" s="7"/>
      <x:c r="I84" s="7"/>
      <x:c r="J84" s="7"/>
      <x:c r="K84" s="7"/>
      <x:c r="L84" s="7"/>
      <x:c r="M84" s="7"/>
      <x:c r="N84" s="7"/>
      <x:c r="O84" s="7"/>
      <x:c r="P84" s="7"/>
      <x:c r="Q84" s="7"/>
      <x:c r="R84" s="7"/>
      <x:c r="S84" s="7"/>
      <x:c r="T84" s="7"/>
      <x:c r="U84" s="7"/>
      <x:c r="V84" s="7"/>
      <x:c r="W84" s="7"/>
    </x:row>
    <x:row r="85" ht="23" customHeight="1">
      <x:c r="A85" s="1"/>
      <x:c r="B85" s="1"/>
      <x:c r="C85" s="7"/>
      <x:c r="D85" s="7"/>
      <x:c r="E85" s="7"/>
      <x:c r="F85" s="7"/>
      <x:c r="G85" s="7"/>
      <x:c r="H85" s="7"/>
      <x:c r="I85" s="7"/>
      <x:c r="J85" s="7"/>
      <x:c r="K85" s="7"/>
      <x:c r="L85" s="7"/>
      <x:c r="M85" s="7"/>
      <x:c r="N85" s="7"/>
      <x:c r="O85" s="7"/>
      <x:c r="P85" s="7"/>
      <x:c r="Q85" s="7"/>
      <x:c r="R85" s="7"/>
      <x:c r="S85" s="7"/>
      <x:c r="T85" s="7"/>
      <x:c r="U85" s="7"/>
      <x:c r="V85" s="7"/>
      <x:c r="W85" s="7"/>
    </x:row>
    <x:row r="86" ht="23" customHeight="1">
      <x:c r="A86" s="1"/>
      <x:c r="B86" s="1"/>
      <x:c r="C86" s="7"/>
      <x:c r="D86" s="7"/>
      <x:c r="E86" s="7"/>
      <x:c r="F86" s="7"/>
      <x:c r="G86" s="7"/>
      <x:c r="H86" s="7"/>
      <x:c r="I86" s="7"/>
      <x:c r="J86" s="7"/>
      <x:c r="K86" s="7"/>
      <x:c r="L86" s="7"/>
      <x:c r="M86" s="7"/>
      <x:c r="N86" s="7"/>
      <x:c r="O86" s="7"/>
      <x:c r="P86" s="7"/>
      <x:c r="Q86" s="7"/>
      <x:c r="R86" s="7"/>
      <x:c r="S86" s="7"/>
      <x:c r="T86" s="7"/>
      <x:c r="U86" s="7"/>
      <x:c r="V86" s="7"/>
      <x:c r="W86" s="7"/>
    </x:row>
    <x:row r="87" ht="23" customHeight="1">
      <x:c r="A87" s="1"/>
      <x:c r="B87" s="1"/>
      <x:c r="C87" s="7"/>
      <x:c r="D87" s="7"/>
      <x:c r="E87" s="7"/>
      <x:c r="F87" s="7"/>
      <x:c r="G87" s="7"/>
      <x:c r="H87" s="7"/>
      <x:c r="I87" s="7"/>
      <x:c r="J87" s="7"/>
      <x:c r="K87" s="7"/>
      <x:c r="L87" s="7"/>
      <x:c r="M87" s="7"/>
      <x:c r="N87" s="7"/>
      <x:c r="O87" s="7"/>
      <x:c r="P87" s="7"/>
      <x:c r="Q87" s="7"/>
      <x:c r="R87" s="7"/>
      <x:c r="S87" s="7"/>
      <x:c r="T87" s="7"/>
      <x:c r="U87" s="7"/>
      <x:c r="V87" s="7"/>
      <x:c r="W87" s="7"/>
    </x:row>
    <x:row r="88" ht="23" customHeight="1">
      <x:c r="A88" s="1"/>
      <x:c r="B88" s="1"/>
      <x:c r="C88" s="7"/>
      <x:c r="D88" s="7"/>
      <x:c r="E88" s="7"/>
      <x:c r="F88" s="7"/>
      <x:c r="G88" s="7"/>
      <x:c r="H88" s="7"/>
      <x:c r="I88" s="7"/>
      <x:c r="J88" s="7"/>
      <x:c r="K88" s="7"/>
      <x:c r="L88" s="7"/>
      <x:c r="M88" s="7"/>
      <x:c r="N88" s="7"/>
      <x:c r="O88" s="7"/>
      <x:c r="P88" s="7"/>
      <x:c r="Q88" s="7"/>
      <x:c r="R88" s="7"/>
      <x:c r="S88" s="7"/>
      <x:c r="T88" s="7"/>
      <x:c r="U88" s="7"/>
      <x:c r="V88" s="7"/>
      <x:c r="W88" s="7"/>
    </x:row>
    <x:row r="89" ht="23" customHeight="1">
      <x:c r="A89" s="1"/>
      <x:c r="B89" s="1"/>
      <x:c r="C89" s="7"/>
      <x:c r="D89" s="7"/>
      <x:c r="E89" s="7"/>
      <x:c r="F89" s="7"/>
      <x:c r="G89" s="7"/>
      <x:c r="H89" s="7"/>
      <x:c r="I89" s="7"/>
      <x:c r="J89" s="7"/>
      <x:c r="K89" s="7"/>
      <x:c r="L89" s="7"/>
      <x:c r="M89" s="7"/>
      <x:c r="N89" s="7"/>
      <x:c r="O89" s="7"/>
      <x:c r="P89" s="7"/>
      <x:c r="Q89" s="7"/>
      <x:c r="R89" s="7"/>
      <x:c r="S89" s="7"/>
      <x:c r="T89" s="7"/>
      <x:c r="U89" s="7"/>
      <x:c r="V89" s="7"/>
      <x:c r="W89" s="7"/>
    </x:row>
    <x:row r="90" ht="23" customHeight="1">
      <x:c r="A90" s="1"/>
      <x:c r="B90" s="1"/>
      <x:c r="C90" s="7"/>
      <x:c r="D90" s="7"/>
      <x:c r="E90" s="7"/>
      <x:c r="F90" s="7"/>
      <x:c r="G90" s="7"/>
      <x:c r="H90" s="7"/>
      <x:c r="I90" s="7"/>
      <x:c r="J90" s="7"/>
      <x:c r="K90" s="7"/>
      <x:c r="L90" s="7"/>
      <x:c r="M90" s="7"/>
      <x:c r="N90" s="7"/>
      <x:c r="O90" s="7"/>
      <x:c r="P90" s="7"/>
      <x:c r="Q90" s="7"/>
      <x:c r="R90" s="7"/>
      <x:c r="S90" s="7"/>
      <x:c r="T90" s="7"/>
      <x:c r="U90" s="7"/>
      <x:c r="V90" s="7"/>
      <x:c r="W90" s="7"/>
    </x:row>
    <x:row r="91" ht="23" customHeight="1">
      <x:c r="A91" s="1"/>
      <x:c r="B91" s="1"/>
      <x:c r="C91" s="7"/>
      <x:c r="D91" s="7"/>
      <x:c r="E91" s="7"/>
      <x:c r="F91" s="7"/>
      <x:c r="G91" s="7"/>
      <x:c r="H91" s="7"/>
      <x:c r="I91" s="7"/>
      <x:c r="J91" s="7"/>
      <x:c r="K91" s="7"/>
      <x:c r="L91" s="7"/>
      <x:c r="M91" s="7"/>
      <x:c r="N91" s="7"/>
      <x:c r="O91" s="7"/>
      <x:c r="P91" s="7"/>
      <x:c r="Q91" s="7"/>
      <x:c r="R91" s="7"/>
      <x:c r="S91" s="7"/>
      <x:c r="T91" s="7"/>
      <x:c r="U91" s="7"/>
      <x:c r="V91" s="7"/>
      <x:c r="W91" s="7"/>
    </x:row>
    <x:row r="92" ht="23" customHeight="1">
      <x:c r="A92" s="1"/>
      <x:c r="B92" s="1"/>
      <x:c r="C92" s="7"/>
      <x:c r="D92" s="7"/>
      <x:c r="E92" s="7"/>
      <x:c r="F92" s="7"/>
      <x:c r="G92" s="7"/>
      <x:c r="H92" s="7"/>
      <x:c r="I92" s="7"/>
      <x:c r="J92" s="7"/>
      <x:c r="K92" s="7"/>
      <x:c r="L92" s="7"/>
      <x:c r="M92" s="7"/>
      <x:c r="N92" s="7"/>
      <x:c r="O92" s="7"/>
      <x:c r="P92" s="7"/>
      <x:c r="Q92" s="7"/>
      <x:c r="R92" s="7"/>
      <x:c r="S92" s="7"/>
      <x:c r="T92" s="7"/>
      <x:c r="U92" s="7"/>
      <x:c r="V92" s="7"/>
      <x:c r="W92" s="7"/>
    </x:row>
    <x:row r="93" ht="23" customHeight="1">
      <x:c r="A93" s="1"/>
      <x:c r="B93" s="1"/>
      <x:c r="C93" s="7"/>
      <x:c r="D93" s="7"/>
      <x:c r="E93" s="7"/>
      <x:c r="F93" s="7"/>
      <x:c r="G93" s="7"/>
      <x:c r="H93" s="7"/>
      <x:c r="I93" s="7"/>
      <x:c r="J93" s="7"/>
      <x:c r="K93" s="7"/>
      <x:c r="L93" s="7"/>
      <x:c r="M93" s="7"/>
      <x:c r="N93" s="7"/>
      <x:c r="O93" s="7"/>
      <x:c r="P93" s="7"/>
      <x:c r="Q93" s="7"/>
      <x:c r="R93" s="7"/>
      <x:c r="S93" s="7"/>
      <x:c r="T93" s="7"/>
      <x:c r="U93" s="7"/>
      <x:c r="V93" s="7"/>
      <x:c r="W93" s="7"/>
    </x:row>
    <x:row r="94" ht="23" customHeight="1">
      <x:c r="A94" s="1"/>
      <x:c r="B94" s="1"/>
      <x:c r="C94" s="7"/>
      <x:c r="D94" s="7"/>
      <x:c r="E94" s="7"/>
      <x:c r="F94" s="7"/>
      <x:c r="G94" s="7"/>
      <x:c r="H94" s="7"/>
      <x:c r="I94" s="7"/>
      <x:c r="J94" s="7"/>
      <x:c r="K94" s="7"/>
      <x:c r="L94" s="7"/>
      <x:c r="M94" s="7"/>
      <x:c r="N94" s="7"/>
      <x:c r="O94" s="7"/>
      <x:c r="P94" s="7"/>
      <x:c r="Q94" s="7"/>
      <x:c r="R94" s="7"/>
      <x:c r="S94" s="7"/>
      <x:c r="T94" s="7"/>
      <x:c r="U94" s="7"/>
      <x:c r="V94" s="7"/>
      <x:c r="W94" s="7"/>
    </x:row>
    <x:row r="95" ht="23" customHeight="1">
      <x:c r="A95" s="1"/>
      <x:c r="B95" s="1"/>
      <x:c r="C95" s="7"/>
      <x:c r="D95" s="7"/>
      <x:c r="E95" s="7"/>
      <x:c r="F95" s="7"/>
      <x:c r="G95" s="7"/>
      <x:c r="H95" s="7"/>
      <x:c r="I95" s="7"/>
      <x:c r="J95" s="7"/>
      <x:c r="K95" s="7"/>
      <x:c r="L95" s="7"/>
      <x:c r="M95" s="7"/>
      <x:c r="N95" s="7"/>
      <x:c r="O95" s="7"/>
      <x:c r="P95" s="7"/>
      <x:c r="Q95" s="7"/>
      <x:c r="R95" s="7"/>
      <x:c r="S95" s="7"/>
      <x:c r="T95" s="7"/>
      <x:c r="U95" s="7"/>
      <x:c r="V95" s="7"/>
      <x:c r="W95" s="7"/>
    </x:row>
    <x:row r="96" ht="23" customHeight="1">
      <x:c r="A96" s="1"/>
      <x:c r="B96" s="1"/>
      <x:c r="C96" s="7"/>
      <x:c r="D96" s="7"/>
      <x:c r="E96" s="7"/>
      <x:c r="F96" s="7"/>
      <x:c r="G96" s="7"/>
      <x:c r="H96" s="7"/>
      <x:c r="I96" s="7"/>
      <x:c r="J96" s="7"/>
      <x:c r="K96" s="7"/>
      <x:c r="L96" s="7"/>
      <x:c r="M96" s="7"/>
      <x:c r="N96" s="7"/>
      <x:c r="O96" s="7"/>
      <x:c r="P96" s="7"/>
      <x:c r="Q96" s="7"/>
      <x:c r="R96" s="7"/>
      <x:c r="S96" s="7"/>
      <x:c r="T96" s="7"/>
      <x:c r="U96" s="7"/>
      <x:c r="V96" s="7"/>
      <x:c r="W96" s="7"/>
    </x:row>
    <x:row r="97" ht="23" customHeight="1">
      <x:c r="A97" s="1"/>
      <x:c r="B97" s="1"/>
      <x:c r="C97" s="7"/>
      <x:c r="D97" s="7"/>
      <x:c r="E97" s="7"/>
      <x:c r="F97" s="7"/>
      <x:c r="G97" s="7"/>
      <x:c r="H97" s="7"/>
      <x:c r="I97" s="7"/>
      <x:c r="J97" s="7"/>
      <x:c r="K97" s="7"/>
      <x:c r="L97" s="7"/>
      <x:c r="M97" s="7"/>
      <x:c r="N97" s="7"/>
      <x:c r="O97" s="7"/>
      <x:c r="P97" s="7"/>
      <x:c r="Q97" s="7"/>
      <x:c r="R97" s="7"/>
      <x:c r="S97" s="7"/>
      <x:c r="T97" s="7"/>
      <x:c r="U97" s="7"/>
      <x:c r="V97" s="7"/>
      <x:c r="W97" s="7"/>
    </x:row>
    <x:row r="98" ht="23" customHeight="1">
      <x:c r="A98" s="1"/>
      <x:c r="B98" s="1"/>
      <x:c r="C98" s="7"/>
      <x:c r="D98" s="7"/>
      <x:c r="E98" s="7"/>
      <x:c r="F98" s="7"/>
      <x:c r="G98" s="7"/>
      <x:c r="H98" s="7"/>
      <x:c r="I98" s="7"/>
      <x:c r="J98" s="7"/>
      <x:c r="K98" s="7"/>
      <x:c r="L98" s="7"/>
      <x:c r="M98" s="7"/>
      <x:c r="N98" s="7"/>
      <x:c r="O98" s="7"/>
      <x:c r="P98" s="7"/>
      <x:c r="Q98" s="7"/>
      <x:c r="R98" s="7"/>
      <x:c r="S98" s="7"/>
      <x:c r="T98" s="7"/>
      <x:c r="U98" s="7"/>
      <x:c r="V98" s="7"/>
      <x:c r="W98" s="7"/>
    </x:row>
    <x:row r="99" ht="23" customHeight="1">
      <x:c r="A99" s="1"/>
      <x:c r="B99" s="1"/>
      <x:c r="C99" s="7"/>
      <x:c r="D99" s="7"/>
      <x:c r="E99" s="7"/>
      <x:c r="F99" s="7"/>
      <x:c r="G99" s="7"/>
      <x:c r="H99" s="7"/>
      <x:c r="I99" s="7"/>
      <x:c r="J99" s="7"/>
      <x:c r="K99" s="7"/>
      <x:c r="L99" s="7"/>
      <x:c r="M99" s="7"/>
      <x:c r="N99" s="7"/>
      <x:c r="O99" s="7"/>
      <x:c r="P99" s="7"/>
      <x:c r="Q99" s="7"/>
      <x:c r="R99" s="7"/>
      <x:c r="S99" s="7"/>
      <x:c r="T99" s="7"/>
      <x:c r="U99" s="7"/>
      <x:c r="V99" s="7"/>
      <x:c r="W99" s="7"/>
    </x:row>
    <x:row r="100" ht="23" customHeight="1">
      <x:c r="A100" s="1"/>
      <x:c r="B100" s="1"/>
      <x:c r="C100" s="7"/>
      <x:c r="D100" s="7"/>
      <x:c r="E100" s="7"/>
      <x:c r="F100" s="7"/>
      <x:c r="G100" s="7"/>
      <x:c r="H100" s="7"/>
      <x:c r="I100" s="7"/>
      <x:c r="J100" s="7"/>
      <x:c r="K100" s="7"/>
      <x:c r="L100" s="7"/>
      <x:c r="M100" s="7"/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</x:row>
  </x:sheetData>
  <x:mergeCells>
    <x:mergeCell ref="A1:J2"/>
    <x:mergeCell ref="A3:J3"/>
    <x:mergeCell ref="A4:B4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7" hidden="0" customWidth="1"/>
    <x:col min="2" max="2" width="44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</x:cols>
  <x:sheetData>
    <x:row r="1" ht="23" customHeight="1">
      <x:c r="A1" s="3" t="str">
        <x:v>RR-FEC-2000 | Зоны</x:v>
      </x:c>
      <x:c r="B1" s="3"/>
      <x:c r="C1" s="3"/>
      <x:c r="D1" s="3"/>
      <x:c r="E1" s="3"/>
      <x:c r="F1" s="3"/>
      <x:c r="G1" s="3"/>
      <x:c r="H1" s="3"/>
      <x:c r="I1" s="3"/>
      <x:c r="J1" s="3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23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 ht="23" customHeight="1">
      <x:c r="A3" s="1" t="str">
        <x:v>Концепция • цены 24.10.2026 • все прогнозы — редактируемые допущения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23" customHeight="1">
      <x:c r="A4" s="1" t="str">
        <x:v>Сценарий:</x:v>
      </x:c>
      <x:c r="B4" s="1"/>
      <x:c r="C4" s="4" t="str">
        <x:f>'Допущения'!B6</x:f>
        <x:v>Целевая окупаемость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23" customHeight="1">
      <x:c r="A5" s="1"/>
      <x:c r="B5" s="7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42" customHeight="1">
      <x:c r="A6" s="24" t="str">
        <x:v>№</x:v>
      </x:c>
      <x:c r="B6" s="25" t="str">
        <x:v>Зона</x:v>
      </x:c>
      <x:c r="C6" s="24" t="str">
        <x:v>Объем</x:v>
      </x:c>
      <x:c r="D6" s="24" t="str">
        <x:v>Цена</x:v>
      </x:c>
      <x:c r="E6" s="24" t="str">
        <x:v>Платежи ₽</x:v>
      </x:c>
      <x:c r="F6" s="24" t="str">
        <x:v>Без НДС ₽</x:v>
      </x:c>
      <x:c r="G6" s="24" t="str">
        <x:v>Прямые ₽</x:v>
      </x:c>
      <x:c r="H6" s="24" t="str">
        <x:v>Эквайринг ₽</x:v>
      </x:c>
      <x:c r="I6" s="24" t="str">
        <x:v>Маржа ₽</x:v>
      </x:c>
      <x:c r="J6" s="24" t="str">
        <x:v>Общие fixed ₽</x:v>
      </x:c>
      <x:c r="K6" s="24" t="str">
        <x:v>Налог ₽</x:v>
      </x:c>
      <x:c r="L6" s="24" t="str">
        <x:v>Обновление ₽</x:v>
      </x:c>
      <x:c r="M6" s="24" t="str">
        <x:v>Поток ₽</x:v>
      </x:c>
      <x:c r="N6" s="24" t="str">
        <x:v>Доля выручки</x:v>
      </x:c>
      <x:c r="O6" s="24" t="str">
        <x:v>Вложения ₽</x:v>
      </x:c>
      <x:c r="P6" s="24" t="str">
        <x:v>Простая окуп. мес</x:v>
      </x:c>
      <x:c r="Q6" s="24"/>
      <x:c r="R6" s="1"/>
      <x:c r="S6" s="1"/>
      <x:c r="T6" s="1"/>
      <x:c r="U6" s="1"/>
      <x:c r="V6" s="1"/>
      <x:c r="W6" s="1"/>
    </x:row>
    <x:row r="7" ht="23" customHeight="1">
      <x:c r="A7" s="1" t="n">
        <x:v>1</x:v>
      </x:c>
      <x:c r="B7" s="9" t="str">
        <x:f>'Допущения'!B31</x:f>
        <x:v>Входные билеты и свободная игра</x:v>
      </x:c>
      <x:c r="C7" s="9" t="n">
        <x:f>'Допущения'!C31*'Допущения'!$B$8</x:f>
        <x:v>9899.5</x:v>
      </x:c>
      <x:c r="D7" s="9" t="n">
        <x:f>'Допущения'!D31</x:f>
        <x:v>850</x:v>
      </x:c>
      <x:c r="E7" s="7" t="n">
        <x:f>C7*D7</x:f>
        <x:v>8414575</x:v>
      </x:c>
      <x:c r="F7" s="9" t="n">
        <x:f>E7/(1+'Допущения'!$B$9)</x:f>
        <x:v>8013880.952380952</x:v>
      </x:c>
      <x:c r="G7" s="9" t="n">
        <x:f>F7*'Допущения'!E31+C7*'Допущения'!F31</x:f>
        <x:v>160277.61904761905</x:v>
      </x:c>
      <x:c r="H7" s="9" t="n">
        <x:f>E7*'Допущения'!$B$11</x:f>
        <x:v>168291.5</x:v>
      </x:c>
      <x:c r="I7" s="7" t="n">
        <x:f>F7-G7-H7</x:f>
        <x:v>7685311.833333333</x:v>
      </x:c>
      <x:c r="J7" s="9" t="n">
        <x:f>'Инвестиции'!$C$35*'Допущения'!G31/SUM('Допущения'!$G$31:$G$37)</x:f>
        <x:v>1583739.9210791667</x:v>
      </x:c>
      <x:c r="K7" s="9" t="n">
        <x:f>F7*'Допущения'!$B$10</x:f>
        <x:v>480832.8571428571</x:v>
      </x:c>
      <x:c r="L7" s="9" t="n">
        <x:f>F7*'Допущения'!$B$12</x:f>
        <x:v>160277.61904761905</x:v>
      </x:c>
      <x:c r="M7" s="7" t="n">
        <x:f>I7-J7-K7-L7</x:f>
        <x:v>5460461.436063689</x:v>
      </x:c>
      <x:c r="N7" s="20" t="n">
        <x:f>E7/SUM($E$7:$E$13)</x:f>
        <x:v>0.4822168885009819</x:v>
      </x:c>
      <x:c r="O7" s="9" t="n">
        <x:f>'Инвестиции'!$C$20*'Допущения'!G31/SUM('Допущения'!$G$31:$G$37)</x:f>
        <x:v>35018347.97623749</x:v>
      </x:c>
      <x:c r="P7" s="21" t="n">
        <x:f>IF(M7&gt;0,O7/M7,"нет")</x:f>
        <x:v>6.413074863043323</x:v>
      </x:c>
      <x:c r="Q7" s="7"/>
      <x:c r="R7" s="7"/>
      <x:c r="S7" s="7"/>
      <x:c r="T7" s="7"/>
      <x:c r="U7" s="7"/>
      <x:c r="V7" s="7"/>
      <x:c r="W7" s="7"/>
    </x:row>
    <x:row r="8" ht="23" customHeight="1">
      <x:c r="A8" s="1" t="n">
        <x:v>2</x:v>
      </x:c>
      <x:c r="B8" s="9" t="str">
        <x:f>'Допущения'!B32</x:f>
        <x:v>Технологические аттракционы</x:v>
      </x:c>
      <x:c r="C8" s="9" t="n">
        <x:f>'Допущения'!C32*'Допущения'!$B$8</x:f>
        <x:v>5482.799999999999</x:v>
      </x:c>
      <x:c r="D8" s="9" t="n">
        <x:f>'Допущения'!D32</x:f>
        <x:v>240</x:v>
      </x:c>
      <x:c r="E8" s="7" t="n">
        <x:f>C8*D8</x:f>
        <x:v>1315871.9999999998</x:v>
      </x:c>
      <x:c r="F8" s="9" t="n">
        <x:f>E8/(1+'Допущения'!$B$9)</x:f>
        <x:v>1253211.4285714284</x:v>
      </x:c>
      <x:c r="G8" s="9" t="n">
        <x:f>F8*'Допущения'!E32+C8*'Допущения'!F32</x:f>
        <x:v>62660.57142857142</x:v>
      </x:c>
      <x:c r="H8" s="9" t="n">
        <x:f>E8*'Допущения'!$B$11</x:f>
        <x:v>26317.439999999995</x:v>
      </x:c>
      <x:c r="I8" s="7" t="n">
        <x:f>F8-G8-H8</x:f>
        <x:v>1164233.417142857</x:v>
      </x:c>
      <x:c r="J8" s="9" t="n">
        <x:f>'Инвестиции'!$C$35*'Допущения'!G32/SUM('Допущения'!$G$31:$G$37)</x:f>
        <x:v>678745.6804625</x:v>
      </x:c>
      <x:c r="K8" s="9" t="n">
        <x:f>F8*'Допущения'!$B$10</x:f>
        <x:v>75192.6857142857</x:v>
      </x:c>
      <x:c r="L8" s="9" t="n">
        <x:f>F8*'Допущения'!$B$12</x:f>
        <x:v>25064.228571428568</x:v>
      </x:c>
      <x:c r="M8" s="7" t="n">
        <x:f>I8-J8-K8-L8</x:f>
        <x:v>385230.82239464286</x:v>
      </x:c>
      <x:c r="N8" s="20" t="n">
        <x:f>E8/SUM($E$7:$E$13)</x:f>
        <x:v>0.07540912066332095</x:v>
      </x:c>
      <x:c r="O8" s="9" t="n">
        <x:f>'Инвестиции'!$C$20*'Допущения'!G32/SUM('Допущения'!$G$31:$G$37)</x:f>
        <x:v>15007863.418387497</x:v>
      </x:c>
      <x:c r="P8" s="21" t="n">
        <x:f>IF(M8&gt;0,O8/M8,"нет")</x:f>
        <x:v>38.95810653232975</x:v>
      </x:c>
      <x:c r="Q8" s="7"/>
      <x:c r="R8" s="7"/>
      <x:c r="S8" s="7"/>
      <x:c r="T8" s="7"/>
      <x:c r="U8" s="7"/>
      <x:c r="V8" s="7"/>
      <x:c r="W8" s="7"/>
    </x:row>
    <x:row r="9" ht="23" customHeight="1">
      <x:c r="A9" s="1" t="n">
        <x:v>3</x:v>
      </x:c>
      <x:c r="B9" s="9" t="str">
        <x:f>'Допущения'!B33</x:f>
        <x:v>Аркады и семейные игры</x:v>
      </x:c>
      <x:c r="C9" s="9" t="n">
        <x:f>'Допущения'!C33*'Допущения'!$B$8</x:f>
        <x:v>9899.5</x:v>
      </x:c>
      <x:c r="D9" s="9" t="n">
        <x:f>'Допущения'!D33</x:f>
        <x:v>160</x:v>
      </x:c>
      <x:c r="E9" s="7" t="n">
        <x:f>C9*D9</x:f>
        <x:v>1583920</x:v>
      </x:c>
      <x:c r="F9" s="9" t="n">
        <x:f>E9/(1+'Допущения'!$B$9)</x:f>
        <x:v>1508495.238095238</x:v>
      </x:c>
      <x:c r="G9" s="9" t="n">
        <x:f>F9*'Допущения'!E33+C9*'Допущения'!F33</x:f>
        <x:v>301699.04761904763</x:v>
      </x:c>
      <x:c r="H9" s="9" t="n">
        <x:f>E9*'Допущения'!$B$11</x:f>
        <x:v>31678.4</x:v>
      </x:c>
      <x:c r="I9" s="7" t="n">
        <x:f>F9-G9-H9</x:f>
        <x:v>1175117.7904761906</x:v>
      </x:c>
      <x:c r="J9" s="9" t="n">
        <x:f>'Инвестиции'!$C$35*'Допущения'!G33/SUM('Допущения'!$G$31:$G$37)</x:f>
        <x:v>542996.54437</x:v>
      </x:c>
      <x:c r="K9" s="9" t="n">
        <x:f>F9*'Допущения'!$B$10</x:f>
        <x:v>90509.71428571429</x:v>
      </x:c>
      <x:c r="L9" s="9" t="n">
        <x:f>F9*'Допущения'!$B$12</x:f>
        <x:v>30169.904761904763</x:v>
      </x:c>
      <x:c r="M9" s="7" t="n">
        <x:f>I9-J9-K9-L9</x:f>
        <x:v>511441.62705857155</x:v>
      </x:c>
      <x:c r="N9" s="20" t="n">
        <x:f>E9/SUM($E$7:$E$13)</x:f>
        <x:v>0.09077023783547894</x:v>
      </x:c>
      <x:c r="O9" s="9" t="n">
        <x:f>'Инвестиции'!$C$20*'Допущения'!G33/SUM('Допущения'!$G$31:$G$37)</x:f>
        <x:v>12006290.734709999</x:v>
      </x:c>
      <x:c r="P9" s="21" t="n">
        <x:f>IF(M9&gt;0,O9/M9,"нет")</x:f>
        <x:v>23.475388195836096</x:v>
      </x:c>
      <x:c r="Q9" s="7"/>
      <x:c r="R9" s="7"/>
      <x:c r="S9" s="7"/>
      <x:c r="T9" s="7"/>
      <x:c r="U9" s="7"/>
      <x:c r="V9" s="7"/>
      <x:c r="W9" s="7"/>
    </x:row>
    <x:row r="10" ht="23" customHeight="1">
      <x:c r="A10" s="1" t="n">
        <x:v>4</x:v>
      </x:c>
      <x:c r="B10" s="9" t="str">
        <x:f>'Допущения'!B34</x:f>
        <x:v>Банкетные комнаты и ведущий</x:v>
      </x:c>
      <x:c r="C10" s="9" t="n">
        <x:f>'Допущения'!C34*'Допущения'!$B$8</x:f>
        <x:v>91.38</x:v>
      </x:c>
      <x:c r="D10" s="9" t="n">
        <x:f>'Допущения'!D34</x:f>
        <x:v>22000</x:v>
      </x:c>
      <x:c r="E10" s="7" t="n">
        <x:f>C10*D10</x:f>
        <x:v>2010360</x:v>
      </x:c>
      <x:c r="F10" s="9" t="n">
        <x:f>E10/(1+'Допущения'!$B$9)</x:f>
        <x:v>1914628.5714285714</x:v>
      </x:c>
      <x:c r="G10" s="9" t="n">
        <x:f>F10*'Допущения'!E34+C10*'Допущения'!F34</x:f>
        <x:v>478657.14285714284</x:v>
      </x:c>
      <x:c r="H10" s="9" t="n">
        <x:f>E10*'Допущения'!$B$11</x:f>
        <x:v>40207.200000000004</x:v>
      </x:c>
      <x:c r="I10" s="7" t="n">
        <x:f>F10-G10-H10</x:f>
        <x:v>1395764.2285714287</x:v>
      </x:c>
      <x:c r="J10" s="9" t="n">
        <x:f>'Инвестиции'!$C$35*'Допущения'!G34/SUM('Допущения'!$G$31:$G$37)</x:f>
        <x:v>542996.54437</x:v>
      </x:c>
      <x:c r="K10" s="9" t="n">
        <x:f>F10*'Допущения'!$B$10</x:f>
        <x:v>114877.71428571428</x:v>
      </x:c>
      <x:c r="L10" s="9" t="n">
        <x:f>F10*'Допущения'!$B$12</x:f>
        <x:v>38292.57142857143</x:v>
      </x:c>
      <x:c r="M10" s="7" t="n">
        <x:f>I10-J10-K10-L10</x:f>
        <x:v>699597.3984871429</x:v>
      </x:c>
      <x:c r="N10" s="20" t="n">
        <x:f>E10/SUM($E$7:$E$13)</x:f>
        <x:v>0.11520837879118481</x:v>
      </x:c>
      <x:c r="O10" s="9" t="n">
        <x:f>'Инвестиции'!$C$20*'Допущения'!G34/SUM('Допущения'!$G$31:$G$37)</x:f>
        <x:v>12006290.734709999</x:v>
      </x:c>
      <x:c r="P10" s="21" t="n">
        <x:f>IF(M10&gt;0,O10/M10,"нет")</x:f>
        <x:v>17.161714381261596</x:v>
      </x:c>
      <x:c r="Q10" s="7"/>
      <x:c r="R10" s="7"/>
      <x:c r="S10" s="7"/>
      <x:c r="T10" s="7"/>
      <x:c r="U10" s="7"/>
      <x:c r="V10" s="7"/>
      <x:c r="W10" s="7"/>
    </x:row>
    <x:row r="11" ht="23" customHeight="1">
      <x:c r="A11" s="1" t="n">
        <x:v>5</x:v>
      </x:c>
      <x:c r="B11" s="9" t="str">
        <x:f>'Допущения'!B35</x:f>
        <x:v>Кафе и ожидание родителей</x:v>
      </x:c>
      <x:c r="C11" s="9" t="n">
        <x:f>'Допущения'!C35*'Допущения'!$B$8</x:f>
        <x:v>5939.7</x:v>
      </x:c>
      <x:c r="D11" s="9" t="n">
        <x:f>'Допущения'!D35</x:f>
        <x:v>600</x:v>
      </x:c>
      <x:c r="E11" s="7" t="n">
        <x:f>C11*D11</x:f>
        <x:v>3563820</x:v>
      </x:c>
      <x:c r="F11" s="9" t="n">
        <x:f>E11/(1+'Допущения'!$B$9)</x:f>
        <x:v>3394114.2857142854</x:v>
      </x:c>
      <x:c r="G11" s="9" t="n">
        <x:f>F11*'Допущения'!E35+C11*'Допущения'!F35</x:f>
        <x:v>1187939.9999999998</x:v>
      </x:c>
      <x:c r="H11" s="9" t="n">
        <x:f>E11*'Допущения'!$B$11</x:f>
        <x:v>71276.40000000001</x:v>
      </x:c>
      <x:c r="I11" s="7" t="n">
        <x:f>F11-G11-H11</x:f>
        <x:v>2134897.8857142855</x:v>
      </x:c>
      <x:c r="J11" s="9" t="n">
        <x:f>'Инвестиции'!$C$35*'Допущения'!G35/SUM('Допущения'!$G$31:$G$37)</x:f>
        <x:v>633495.9684316667</x:v>
      </x:c>
      <x:c r="K11" s="9" t="n">
        <x:f>F11*'Допущения'!$B$10</x:f>
        <x:v>203646.85714285713</x:v>
      </x:c>
      <x:c r="L11" s="9" t="n">
        <x:f>F11*'Допущения'!$B$12</x:f>
        <x:v>67882.28571428571</x:v>
      </x:c>
      <x:c r="M11" s="7" t="n">
        <x:f>I11-J11-K11-L11</x:f>
        <x:v>1229872.774425476</x:v>
      </x:c>
      <x:c r="N11" s="20" t="n">
        <x:f>E11/SUM($E$7:$E$13)</x:f>
        <x:v>0.20423303512982763</x:v>
      </x:c>
      <x:c r="O11" s="9" t="n">
        <x:f>'Инвестиции'!$C$20*'Допущения'!G35/SUM('Допущения'!$G$31:$G$37)</x:f>
        <x:v>14007339.190495</x:v>
      </x:c>
      <x:c r="P11" s="21" t="n">
        <x:f>IF(M11&gt;0,O11/M11,"нет")</x:f>
        <x:v>11.389258695508891</x:v>
      </x:c>
      <x:c r="Q11" s="7"/>
      <x:c r="R11" s="7"/>
      <x:c r="S11" s="7"/>
      <x:c r="T11" s="7"/>
      <x:c r="U11" s="7"/>
      <x:c r="V11" s="7"/>
      <x:c r="W11" s="7"/>
    </x:row>
    <x:row r="12" ht="23" customHeight="1">
      <x:c r="A12" s="1" t="n">
        <x:v>6</x:v>
      </x:c>
      <x:c r="B12" s="9" t="str">
        <x:f>'Допущения'!B36</x:f>
        <x:v>Платные мастер-классы</x:v>
      </x:c>
      <x:c r="C12" s="9" t="n">
        <x:f>'Допущения'!C36*'Допущения'!$B$8</x:f>
        <x:v>533.05</x:v>
      </x:c>
      <x:c r="D12" s="9" t="n">
        <x:f>'Допущения'!D36</x:f>
        <x:v>550</x:v>
      </x:c>
      <x:c r="E12" s="7" t="n">
        <x:f>C12*D12</x:f>
        <x:v>293177.5</x:v>
      </x:c>
      <x:c r="F12" s="9" t="n">
        <x:f>E12/(1+'Допущения'!$B$9)</x:f>
        <x:v>279216.6666666666</x:v>
      </x:c>
      <x:c r="G12" s="9" t="n">
        <x:f>F12*'Допущения'!E36+C12*'Допущения'!F36</x:f>
        <x:v>83764.99999999999</x:v>
      </x:c>
      <x:c r="H12" s="9" t="n">
        <x:f>E12*'Допущения'!$B$11</x:f>
        <x:v>5863.55</x:v>
      </x:c>
      <x:c r="I12" s="7" t="n">
        <x:f>F12-G12-H12</x:f>
        <x:v>189588.11666666664</x:v>
      </x:c>
      <x:c r="J12" s="9" t="n">
        <x:f>'Инвестиции'!$C$35*'Допущения'!G36/SUM('Допущения'!$G$31:$G$37)</x:f>
        <x:v>361997.6962466667</x:v>
      </x:c>
      <x:c r="K12" s="9" t="n">
        <x:f>F12*'Допущения'!$B$10</x:f>
        <x:v>16752.999999999996</x:v>
      </x:c>
      <x:c r="L12" s="9" t="n">
        <x:f>F12*'Допущения'!$B$12</x:f>
        <x:v>5584.333333333333</x:v>
      </x:c>
      <x:c r="M12" s="7" t="n">
        <x:f>I12-J12-K12-L12</x:f>
        <x:v>-194746.91291333342</x:v>
      </x:c>
      <x:c r="N12" s="20" t="n">
        <x:f>E12/SUM($E$7:$E$13)</x:f>
        <x:v>0.016801221907047786</x:v>
      </x:c>
      <x:c r="O12" s="9" t="n">
        <x:f>'Инвестиции'!$C$20*'Допущения'!G36/SUM('Допущения'!$G$31:$G$37)</x:f>
        <x:v>8004193.823139999</x:v>
      </x:c>
      <x:c r="P12" s="21" t="str">
        <x:f>IF(M12&gt;0,O12/M12,"нет")</x:f>
        <x:v>нет</x:v>
      </x:c>
      <x:c r="Q12" s="7"/>
      <x:c r="R12" s="7"/>
      <x:c r="S12" s="7"/>
      <x:c r="T12" s="7"/>
      <x:c r="U12" s="7"/>
      <x:c r="V12" s="7"/>
      <x:c r="W12" s="7"/>
    </x:row>
    <x:row r="13" ht="23" customHeight="1">
      <x:c r="A13" s="1" t="n">
        <x:v>7</x:v>
      </x:c>
      <x:c r="B13" s="9" t="str">
        <x:f>'Допущения'!B37</x:f>
        <x:v>Нейрофото</x:v>
      </x:c>
      <x:c r="C13" s="9" t="n">
        <x:f>'Допущения'!C37*'Допущения'!$B$8</x:f>
        <x:v>1218.3999999999999</x:v>
      </x:c>
      <x:c r="D13" s="9" t="n">
        <x:f>'Допущения'!D37</x:f>
        <x:v>220</x:v>
      </x:c>
      <x:c r="E13" s="7" t="n">
        <x:f>C13*D13</x:f>
        <x:v>268047.99999999994</x:v>
      </x:c>
      <x:c r="F13" s="9" t="n">
        <x:f>E13/(1+'Допущения'!$B$9)</x:f>
        <x:v>255283.80952380947</x:v>
      </x:c>
      <x:c r="G13" s="9" t="n">
        <x:f>F13*'Допущения'!E37+C13*'Допущения'!F37</x:f>
        <x:v>60919.99999999999</x:v>
      </x:c>
      <x:c r="H13" s="9" t="n">
        <x:f>E13*'Допущения'!$B$11</x:f>
        <x:v>5360.959999999999</x:v>
      </x:c>
      <x:c r="I13" s="7" t="n">
        <x:f>F13-G13-H13</x:f>
        <x:v>189002.84952380948</x:v>
      </x:c>
      <x:c r="J13" s="9" t="n">
        <x:f>'Инвестиции'!$C$35*'Допущения'!G37/SUM('Допущения'!$G$31:$G$37)</x:f>
        <x:v>180998.84812333336</x:v>
      </x:c>
      <x:c r="K13" s="9" t="n">
        <x:f>F13*'Допущения'!$B$10</x:f>
        <x:v>15317.028571428567</x:v>
      </x:c>
      <x:c r="L13" s="9" t="n">
        <x:f>F13*'Допущения'!$B$12</x:f>
        <x:v>5105.67619047619</x:v>
      </x:c>
      <x:c r="M13" s="7" t="n">
        <x:f>I13-J13-K13-L13</x:f>
        <x:v>-12418.70336142864</x:v>
      </x:c>
      <x:c r="N13" s="20" t="n">
        <x:f>E13/SUM($E$7:$E$13)</x:f>
        <x:v>0.015361117172157972</x:v>
      </x:c>
      <x:c r="O13" s="9" t="n">
        <x:f>'Инвестиции'!$C$20*'Допущения'!G37/SUM('Допущения'!$G$31:$G$37)</x:f>
        <x:v>4002096.9115699995</x:v>
      </x:c>
      <x:c r="P13" s="21" t="str">
        <x:f>IF(M13&gt;0,O13/M13,"нет")</x:f>
        <x:v>нет</x:v>
      </x:c>
      <x:c r="Q13" s="7"/>
      <x:c r="R13" s="7"/>
      <x:c r="S13" s="7"/>
      <x:c r="T13" s="7"/>
      <x:c r="U13" s="7"/>
      <x:c r="V13" s="7"/>
      <x:c r="W13" s="7"/>
    </x:row>
    <x:row r="14" ht="23" customHeight="1">
      <x:c r="A14" s="1"/>
      <x:c r="B14" s="7" t="str">
        <x:v>ИТОГО</x:v>
      </x:c>
      <x:c r="C14" s="7"/>
      <x:c r="D14" s="7"/>
      <x:c r="E14" s="7" t="n">
        <x:f>SUM(E7:E13)</x:f>
        <x:v>17449772.5</x:v>
      </x:c>
      <x:c r="F14" s="7" t="n">
        <x:f>SUM(F7:F13)</x:f>
        <x:v>16618830.952380951</x:v>
      </x:c>
      <x:c r="G14" s="7" t="n">
        <x:f>SUM(G7:G13)</x:f>
        <x:v>2335919.3809523806</x:v>
      </x:c>
      <x:c r="H14" s="7" t="n">
        <x:f>SUM(H7:H13)</x:f>
        <x:v>348995.45</x:v>
      </x:c>
      <x:c r="I14" s="7" t="n">
        <x:f>SUM(I7:I13)</x:f>
        <x:v>13933916.12142857</x:v>
      </x:c>
      <x:c r="J14" s="7" t="n">
        <x:f>SUM(J7:J13)</x:f>
        <x:v>4524971.203083334</x:v>
      </x:c>
      <x:c r="K14" s="7" t="n">
        <x:f>SUM(K7:K13)</x:f>
        <x:v>997129.8571428573</x:v>
      </x:c>
      <x:c r="L14" s="7" t="n">
        <x:f>SUM(L7:L13)</x:f>
        <x:v>332376.619047619</x:v>
      </x:c>
      <x:c r="M14" s="7" t="n">
        <x:f>SUM(M7:M13)</x:f>
        <x:v>8079438.4421547605</x:v>
      </x:c>
      <x:c r="N14" s="20" t="n">
        <x:f>SUM(N7:N13)</x:f>
        <x:v>0.9999999999999999</x:v>
      </x:c>
      <x:c r="O14" s="7" t="n">
        <x:f>SUM(O7:O13)</x:f>
        <x:v>100052422.78924997</x:v>
      </x:c>
      <x:c r="P14" s="7"/>
      <x:c r="Q14" s="7"/>
      <x:c r="R14" s="7"/>
      <x:c r="S14" s="7"/>
      <x:c r="T14" s="7"/>
      <x:c r="U14" s="7"/>
      <x:c r="V14" s="7"/>
      <x:c r="W14" s="7"/>
    </x:row>
    <x:row r="15" ht="23" customHeight="1">
      <x:c r="A15" s="1"/>
      <x:c r="B15" s="7"/>
      <x:c r="C15" s="7"/>
      <x:c r="D15" s="7"/>
      <x:c r="E15" s="7"/>
      <x:c r="F15" s="7"/>
      <x:c r="G15" s="7"/>
      <x:c r="H15" s="7"/>
      <x:c r="I15" s="7"/>
      <x:c r="J15" s="7"/>
      <x:c r="K15" s="7"/>
      <x:c r="L15" s="7"/>
      <x:c r="M15" s="7"/>
      <x:c r="N15" s="7"/>
      <x:c r="O15" s="7"/>
      <x:c r="P15" s="7"/>
      <x:c r="Q15" s="7"/>
      <x:c r="R15" s="7"/>
      <x:c r="S15" s="7"/>
      <x:c r="T15" s="7"/>
      <x:c r="U15" s="7"/>
      <x:c r="V15" s="7"/>
      <x:c r="W15" s="7"/>
    </x:row>
    <x:row r="16" ht="23" customHeight="1">
      <x:c r="A16" s="1"/>
      <x:c r="B16" s="7"/>
      <x:c r="C16" s="7"/>
      <x:c r="D16" s="7"/>
      <x:c r="E16" s="7"/>
      <x:c r="F16" s="7"/>
      <x:c r="G16" s="7"/>
      <x:c r="H16" s="7"/>
      <x:c r="I16" s="7"/>
      <x:c r="J16" s="7"/>
      <x:c r="K16" s="7"/>
      <x:c r="L16" s="7"/>
      <x:c r="M16" s="7"/>
      <x:c r="N16" s="7"/>
      <x:c r="O16" s="7"/>
      <x:c r="P16" s="7"/>
      <x:c r="Q16" s="7"/>
      <x:c r="R16" s="7"/>
      <x:c r="S16" s="7"/>
      <x:c r="T16" s="7"/>
      <x:c r="U16" s="7"/>
      <x:c r="V16" s="7"/>
      <x:c r="W16" s="7"/>
    </x:row>
    <x:row r="17" ht="23" customHeight="1">
      <x:c r="A17" s="1"/>
      <x:c r="B17" s="7"/>
      <x:c r="C17" s="7"/>
      <x:c r="D17" s="7"/>
      <x:c r="E17" s="7"/>
      <x:c r="F17" s="7"/>
      <x:c r="G17" s="7"/>
      <x:c r="H17" s="7"/>
      <x:c r="I17" s="7"/>
      <x:c r="J17" s="7"/>
      <x:c r="K17" s="7"/>
      <x:c r="L17" s="7"/>
      <x:c r="M17" s="7"/>
      <x:c r="N17" s="7"/>
      <x:c r="O17" s="7"/>
      <x:c r="P17" s="7"/>
      <x:c r="Q17" s="7"/>
      <x:c r="R17" s="7"/>
      <x:c r="S17" s="7"/>
      <x:c r="T17" s="7"/>
      <x:c r="U17" s="7"/>
      <x:c r="V17" s="7"/>
      <x:c r="W17" s="7"/>
    </x:row>
    <x:row r="18" ht="23" customHeight="1">
      <x:c r="A18" s="1" t="str">
        <x:v>Управленческое распределение</x:v>
      </x:c>
      <x:c r="B18" s="7"/>
      <x:c r="C18" s="7"/>
      <x:c r="D18" s="7"/>
      <x:c r="E18" s="7"/>
      <x:c r="F18" s="7"/>
      <x:c r="G18" s="7"/>
      <x:c r="H18" s="7"/>
      <x:c r="I18" s="7"/>
      <x:c r="J18" s="7"/>
      <x:c r="K18" s="7"/>
      <x:c r="L18" s="7"/>
      <x:c r="M18" s="7"/>
      <x:c r="N18" s="7"/>
      <x:c r="O18" s="7"/>
      <x:c r="P18" s="7"/>
      <x:c r="Q18" s="7"/>
      <x:c r="R18" s="7"/>
      <x:c r="S18" s="7"/>
      <x:c r="T18" s="7"/>
      <x:c r="U18" s="7"/>
      <x:c r="V18" s="7"/>
      <x:c r="W18" s="7"/>
    </x:row>
    <x:row r="19" ht="23" customHeight="1">
      <x:c r="A19" s="1" t="str">
        <x:v>Общие расходы и стартовый бюджет распределены по редактируемым весам, не по доказанной причинности.</x:v>
      </x:c>
      <x:c r="B19" s="7"/>
      <x:c r="C19" s="7"/>
      <x:c r="D19" s="7"/>
      <x:c r="E19" s="7"/>
      <x:c r="F19" s="7"/>
      <x:c r="G19" s="7"/>
      <x:c r="H19" s="7"/>
      <x:c r="I19" s="7"/>
      <x:c r="J19" s="7"/>
      <x:c r="K19" s="7"/>
      <x:c r="L19" s="7"/>
      <x:c r="M19" s="7"/>
      <x:c r="N19" s="7"/>
      <x:c r="O19" s="7"/>
      <x:c r="P19" s="7"/>
      <x:c r="Q19" s="7"/>
      <x:c r="R19" s="7"/>
      <x:c r="S19" s="7"/>
      <x:c r="T19" s="7"/>
      <x:c r="U19" s="7"/>
      <x:c r="V19" s="7"/>
      <x:c r="W19" s="7"/>
    </x:row>
    <x:row r="20" ht="23" customHeight="1">
      <x:c r="A20" s="1" t="str">
        <x:v>Окупаемость зоны — простой показатель стабильного месяца, без разгона. Окупаемость центра — по накопленному потоку.</x:v>
      </x:c>
      <x:c r="B20" s="7"/>
      <x:c r="C20" s="7"/>
      <x:c r="D20" s="7"/>
      <x:c r="E20" s="7"/>
      <x:c r="F20" s="7"/>
      <x:c r="G20" s="7"/>
      <x:c r="H20" s="7"/>
      <x:c r="I20" s="7"/>
      <x:c r="J20" s="7"/>
      <x:c r="K20" s="7"/>
      <x:c r="L20" s="7"/>
      <x:c r="M20" s="7"/>
      <x:c r="N20" s="7"/>
      <x:c r="O20" s="7"/>
      <x:c r="P20" s="7"/>
      <x:c r="Q20" s="7"/>
      <x:c r="R20" s="7"/>
      <x:c r="S20" s="7"/>
      <x:c r="T20" s="7"/>
      <x:c r="U20" s="7"/>
      <x:c r="V20" s="7"/>
      <x:c r="W20" s="7"/>
    </x:row>
    <x:row r="21" ht="23" customHeight="1">
      <x:c r="A21" s="1" t="str">
        <x:v>Модель не прибавляет выручку от шахмат: это бесплатное удобство кафе.</x:v>
      </x:c>
      <x:c r="B21" s="7"/>
      <x:c r="C21" s="7"/>
      <x:c r="D21" s="7"/>
      <x:c r="E21" s="7"/>
      <x:c r="F21" s="7"/>
      <x:c r="G21" s="7"/>
      <x:c r="H21" s="7"/>
      <x:c r="I21" s="7"/>
      <x:c r="J21" s="7"/>
      <x:c r="K21" s="7"/>
      <x:c r="L21" s="7"/>
      <x:c r="M21" s="7"/>
      <x:c r="N21" s="7"/>
      <x:c r="O21" s="7"/>
      <x:c r="P21" s="7"/>
      <x:c r="Q21" s="7"/>
      <x:c r="R21" s="7"/>
      <x:c r="S21" s="7"/>
      <x:c r="T21" s="7"/>
      <x:c r="U21" s="7"/>
      <x:c r="V21" s="7"/>
      <x:c r="W21" s="7"/>
    </x:row>
    <x:row r="22" ht="23" customHeight="1">
      <x:c r="A22" s="1"/>
      <x:c r="B22" s="7"/>
      <x:c r="C22" s="7"/>
      <x:c r="D22" s="7"/>
      <x:c r="E22" s="7"/>
      <x:c r="F22" s="7"/>
      <x:c r="G22" s="7"/>
      <x:c r="H22" s="7"/>
      <x:c r="I22" s="7"/>
      <x:c r="J22" s="7"/>
      <x:c r="K22" s="7"/>
      <x:c r="L22" s="7"/>
      <x:c r="M22" s="7"/>
      <x:c r="N22" s="7"/>
      <x:c r="O22" s="7"/>
      <x:c r="P22" s="7"/>
      <x:c r="Q22" s="7"/>
      <x:c r="R22" s="7"/>
      <x:c r="S22" s="7"/>
      <x:c r="T22" s="7"/>
      <x:c r="U22" s="7"/>
      <x:c r="V22" s="7"/>
      <x:c r="W22" s="7"/>
    </x:row>
    <x:row r="23" ht="23" customHeight="1">
      <x:c r="A23" s="1"/>
      <x:c r="B23" s="7"/>
      <x:c r="C23" s="7"/>
      <x:c r="D23" s="7"/>
      <x:c r="E23" s="7"/>
      <x:c r="F23" s="7"/>
      <x:c r="G23" s="7"/>
      <x:c r="H23" s="7"/>
      <x:c r="I23" s="7"/>
      <x:c r="J23" s="7"/>
      <x:c r="K23" s="7"/>
      <x:c r="L23" s="7"/>
      <x:c r="M23" s="7"/>
      <x:c r="N23" s="7"/>
      <x:c r="O23" s="7"/>
      <x:c r="P23" s="7"/>
      <x:c r="Q23" s="7"/>
      <x:c r="R23" s="7"/>
      <x:c r="S23" s="7"/>
      <x:c r="T23" s="7"/>
      <x:c r="U23" s="7"/>
      <x:c r="V23" s="7"/>
      <x:c r="W23" s="7"/>
    </x:row>
    <x:row r="24" ht="23" customHeight="1">
      <x:c r="A24" s="1"/>
      <x:c r="B24" s="7"/>
      <x:c r="C24" s="7"/>
      <x:c r="D24" s="7"/>
      <x:c r="E24" s="7"/>
      <x:c r="F24" s="7"/>
      <x:c r="G24" s="7"/>
      <x:c r="H24" s="7"/>
      <x:c r="I24" s="7"/>
      <x:c r="J24" s="7"/>
      <x:c r="K24" s="7"/>
      <x:c r="L24" s="7"/>
      <x:c r="M24" s="7"/>
      <x:c r="N24" s="7"/>
      <x:c r="O24" s="7"/>
      <x:c r="P24" s="7"/>
      <x:c r="Q24" s="7"/>
      <x:c r="R24" s="7"/>
      <x:c r="S24" s="7"/>
      <x:c r="T24" s="7"/>
      <x:c r="U24" s="7"/>
      <x:c r="V24" s="7"/>
      <x:c r="W24" s="7"/>
    </x:row>
    <x:row r="25" ht="23" customHeight="1">
      <x:c r="A25" s="1"/>
      <x:c r="B25" s="1"/>
      <x:c r="C25" s="7"/>
      <x:c r="D25" s="7"/>
      <x:c r="E25" s="7"/>
      <x:c r="F25" s="7"/>
      <x:c r="G25" s="7"/>
      <x:c r="H25" s="7"/>
      <x:c r="I25" s="7"/>
      <x:c r="J25" s="7"/>
      <x:c r="K25" s="7"/>
      <x:c r="L25" s="7"/>
      <x:c r="M25" s="7"/>
      <x:c r="N25" s="7"/>
      <x:c r="O25" s="7"/>
      <x:c r="P25" s="7"/>
      <x:c r="Q25" s="7"/>
      <x:c r="R25" s="7"/>
      <x:c r="S25" s="7"/>
      <x:c r="T25" s="7"/>
      <x:c r="U25" s="7"/>
      <x:c r="V25" s="7"/>
      <x:c r="W25" s="7"/>
    </x:row>
    <x:row r="26" ht="23" customHeight="1">
      <x:c r="A26" s="1"/>
      <x:c r="B26" s="1"/>
      <x:c r="C26" s="7"/>
      <x:c r="D26" s="7"/>
      <x:c r="E26" s="7"/>
      <x:c r="F26" s="7"/>
      <x:c r="G26" s="7"/>
      <x:c r="H26" s="7"/>
      <x:c r="I26" s="7"/>
      <x:c r="J26" s="7"/>
      <x:c r="K26" s="7"/>
      <x:c r="L26" s="7"/>
      <x:c r="M26" s="7"/>
      <x:c r="N26" s="7"/>
      <x:c r="O26" s="7"/>
      <x:c r="P26" s="7"/>
      <x:c r="Q26" s="7"/>
      <x:c r="R26" s="7"/>
      <x:c r="S26" s="7"/>
      <x:c r="T26" s="7"/>
      <x:c r="U26" s="7"/>
      <x:c r="V26" s="7"/>
      <x:c r="W26" s="7"/>
    </x:row>
    <x:row r="27" ht="23" customHeight="1">
      <x:c r="A27" s="1"/>
      <x:c r="B27" s="1"/>
      <x:c r="C27" s="7"/>
      <x:c r="D27" s="7"/>
      <x:c r="E27" s="7"/>
      <x:c r="F27" s="7"/>
      <x:c r="G27" s="7"/>
      <x:c r="H27" s="7"/>
      <x:c r="I27" s="7"/>
      <x:c r="J27" s="7"/>
      <x:c r="K27" s="7"/>
      <x:c r="L27" s="7"/>
      <x:c r="M27" s="7"/>
      <x:c r="N27" s="7"/>
      <x:c r="O27" s="7"/>
      <x:c r="P27" s="7"/>
      <x:c r="Q27" s="7"/>
      <x:c r="R27" s="7"/>
      <x:c r="S27" s="7"/>
      <x:c r="T27" s="7"/>
      <x:c r="U27" s="7"/>
      <x:c r="V27" s="7"/>
      <x:c r="W27" s="7"/>
    </x:row>
    <x:row r="28" ht="23" customHeight="1">
      <x:c r="A28" s="1"/>
      <x:c r="B28" s="1"/>
      <x:c r="C28" s="7"/>
      <x:c r="D28" s="7"/>
      <x:c r="E28" s="7"/>
      <x:c r="F28" s="7"/>
      <x:c r="G28" s="7"/>
      <x:c r="H28" s="7"/>
      <x:c r="I28" s="7"/>
      <x:c r="J28" s="7"/>
      <x:c r="K28" s="7"/>
      <x:c r="L28" s="7"/>
      <x:c r="M28" s="7"/>
      <x:c r="N28" s="7"/>
      <x:c r="O28" s="7"/>
      <x:c r="P28" s="7"/>
      <x:c r="Q28" s="7"/>
      <x:c r="R28" s="7"/>
      <x:c r="S28" s="7"/>
      <x:c r="T28" s="7"/>
      <x:c r="U28" s="7"/>
      <x:c r="V28" s="7"/>
      <x:c r="W28" s="7"/>
    </x:row>
    <x:row r="29" ht="23" customHeight="1">
      <x:c r="A29" s="1"/>
      <x:c r="B29" s="1"/>
      <x:c r="C29" s="7"/>
      <x:c r="D29" s="7"/>
      <x:c r="E29" s="7"/>
      <x:c r="F29" s="7"/>
      <x:c r="G29" s="7"/>
      <x:c r="H29" s="7"/>
      <x:c r="I29" s="7"/>
      <x:c r="J29" s="7"/>
      <x:c r="K29" s="7"/>
      <x:c r="L29" s="7"/>
      <x:c r="M29" s="7"/>
      <x:c r="N29" s="7"/>
      <x:c r="O29" s="7"/>
      <x:c r="P29" s="7"/>
      <x:c r="Q29" s="7"/>
      <x:c r="R29" s="7"/>
      <x:c r="S29" s="7"/>
      <x:c r="T29" s="7"/>
      <x:c r="U29" s="7"/>
      <x:c r="V29" s="7"/>
      <x:c r="W29" s="7"/>
    </x:row>
    <x:row r="30" ht="23" customHeight="1">
      <x:c r="A30" s="1"/>
      <x:c r="B30" s="1"/>
      <x:c r="C30" s="7"/>
      <x:c r="D30" s="7"/>
      <x:c r="E30" s="7"/>
      <x:c r="F30" s="7"/>
      <x:c r="G30" s="7"/>
      <x:c r="H30" s="7"/>
      <x:c r="I30" s="7"/>
      <x:c r="J30" s="7"/>
      <x:c r="K30" s="7"/>
      <x:c r="L30" s="7"/>
      <x:c r="M30" s="7"/>
      <x:c r="N30" s="7"/>
      <x:c r="O30" s="7"/>
      <x:c r="P30" s="7"/>
      <x:c r="Q30" s="7"/>
      <x:c r="R30" s="7"/>
      <x:c r="S30" s="7"/>
      <x:c r="T30" s="7"/>
      <x:c r="U30" s="7"/>
      <x:c r="V30" s="7"/>
      <x:c r="W30" s="7"/>
    </x:row>
    <x:row r="31" ht="23" customHeight="1">
      <x:c r="A31" s="1"/>
      <x:c r="B31" s="1"/>
      <x:c r="C31" s="7"/>
      <x:c r="D31" s="7"/>
      <x:c r="E31" s="7"/>
      <x:c r="F31" s="7"/>
      <x:c r="G31" s="7"/>
      <x:c r="H31" s="7"/>
      <x:c r="I31" s="7"/>
      <x:c r="J31" s="7"/>
      <x:c r="K31" s="7"/>
      <x:c r="L31" s="7"/>
      <x:c r="M31" s="7"/>
      <x:c r="N31" s="7"/>
      <x:c r="O31" s="7"/>
      <x:c r="P31" s="7"/>
      <x:c r="Q31" s="7"/>
      <x:c r="R31" s="7"/>
      <x:c r="S31" s="7"/>
      <x:c r="T31" s="7"/>
      <x:c r="U31" s="7"/>
      <x:c r="V31" s="7"/>
      <x:c r="W31" s="7"/>
    </x:row>
    <x:row r="32" ht="23" customHeight="1">
      <x:c r="A32" s="1"/>
      <x:c r="B32" s="1"/>
      <x:c r="C32" s="7"/>
      <x:c r="D32" s="7"/>
      <x:c r="E32" s="7"/>
      <x:c r="F32" s="7"/>
      <x:c r="G32" s="7"/>
      <x:c r="H32" s="7"/>
      <x:c r="I32" s="7"/>
      <x:c r="J32" s="7"/>
      <x:c r="K32" s="7"/>
      <x:c r="L32" s="7"/>
      <x:c r="M32" s="7"/>
      <x:c r="N32" s="7"/>
      <x:c r="O32" s="7"/>
      <x:c r="P32" s="7"/>
      <x:c r="Q32" s="7"/>
      <x:c r="R32" s="7"/>
      <x:c r="S32" s="7"/>
      <x:c r="T32" s="7"/>
      <x:c r="U32" s="7"/>
      <x:c r="V32" s="7"/>
      <x:c r="W32" s="7"/>
    </x:row>
    <x:row r="33" ht="23" customHeight="1">
      <x:c r="A33" s="1"/>
      <x:c r="B33" s="1"/>
      <x:c r="C33" s="7"/>
      <x:c r="D33" s="7"/>
      <x:c r="E33" s="7"/>
      <x:c r="F33" s="7"/>
      <x:c r="G33" s="7"/>
      <x:c r="H33" s="7"/>
      <x:c r="I33" s="7"/>
      <x:c r="J33" s="7"/>
      <x:c r="K33" s="7"/>
      <x:c r="L33" s="7"/>
      <x:c r="M33" s="7"/>
      <x:c r="N33" s="7"/>
      <x:c r="O33" s="7"/>
      <x:c r="P33" s="7"/>
      <x:c r="Q33" s="7"/>
      <x:c r="R33" s="7"/>
      <x:c r="S33" s="7"/>
      <x:c r="T33" s="7"/>
      <x:c r="U33" s="7"/>
      <x:c r="V33" s="7"/>
      <x:c r="W33" s="7"/>
    </x:row>
    <x:row r="34" ht="23" customHeight="1">
      <x:c r="A34" s="1"/>
      <x:c r="B34" s="1"/>
      <x:c r="C34" s="7"/>
      <x:c r="D34" s="7"/>
      <x:c r="E34" s="7"/>
      <x:c r="F34" s="7"/>
      <x:c r="G34" s="7"/>
      <x:c r="H34" s="7"/>
      <x:c r="I34" s="7"/>
      <x:c r="J34" s="7"/>
      <x:c r="K34" s="7"/>
      <x:c r="L34" s="7"/>
      <x:c r="M34" s="7"/>
      <x:c r="N34" s="7"/>
      <x:c r="O34" s="7"/>
      <x:c r="P34" s="7"/>
      <x:c r="Q34" s="7"/>
      <x:c r="R34" s="7"/>
      <x:c r="S34" s="7"/>
      <x:c r="T34" s="7"/>
      <x:c r="U34" s="7"/>
      <x:c r="V34" s="7"/>
      <x:c r="W34" s="7"/>
    </x:row>
    <x:row r="35" ht="23" customHeight="1">
      <x:c r="A35" s="1"/>
      <x:c r="B35" s="1"/>
      <x:c r="C35" s="7"/>
      <x:c r="D35" s="7"/>
      <x:c r="E35" s="7"/>
      <x:c r="F35" s="7"/>
      <x:c r="G35" s="7"/>
      <x:c r="H35" s="7"/>
      <x:c r="I35" s="7"/>
      <x:c r="J35" s="7"/>
      <x:c r="K35" s="7"/>
      <x:c r="L35" s="7"/>
      <x:c r="M35" s="7"/>
      <x:c r="N35" s="7"/>
      <x:c r="O35" s="7"/>
      <x:c r="P35" s="7"/>
      <x:c r="Q35" s="7"/>
      <x:c r="R35" s="7"/>
      <x:c r="S35" s="7"/>
      <x:c r="T35" s="7"/>
      <x:c r="U35" s="7"/>
      <x:c r="V35" s="7"/>
      <x:c r="W35" s="7"/>
    </x:row>
    <x:row r="36" ht="23" customHeight="1">
      <x:c r="A36" s="1"/>
      <x:c r="B36" s="1"/>
      <x:c r="C36" s="7"/>
      <x:c r="D36" s="7"/>
      <x:c r="E36" s="7"/>
      <x:c r="F36" s="7"/>
      <x:c r="G36" s="7"/>
      <x:c r="H36" s="7"/>
      <x:c r="I36" s="7"/>
      <x:c r="J36" s="7"/>
      <x:c r="K36" s="7"/>
      <x:c r="L36" s="7"/>
      <x:c r="M36" s="7"/>
      <x:c r="N36" s="7"/>
      <x:c r="O36" s="7"/>
      <x:c r="P36" s="7"/>
      <x:c r="Q36" s="7"/>
      <x:c r="R36" s="7"/>
      <x:c r="S36" s="7"/>
      <x:c r="T36" s="7"/>
      <x:c r="U36" s="7"/>
      <x:c r="V36" s="7"/>
      <x:c r="W36" s="7"/>
    </x:row>
    <x:row r="37" ht="23" customHeight="1">
      <x:c r="A37" s="1"/>
      <x:c r="B37" s="1"/>
      <x:c r="C37" s="7"/>
      <x:c r="D37" s="7"/>
      <x:c r="E37" s="7"/>
      <x:c r="F37" s="7"/>
      <x:c r="G37" s="7"/>
      <x:c r="H37" s="7"/>
      <x:c r="I37" s="7"/>
      <x:c r="J37" s="7"/>
      <x:c r="K37" s="7"/>
      <x:c r="L37" s="7"/>
      <x:c r="M37" s="7"/>
      <x:c r="N37" s="7"/>
      <x:c r="O37" s="7"/>
      <x:c r="P37" s="7"/>
      <x:c r="Q37" s="7"/>
      <x:c r="R37" s="7"/>
      <x:c r="S37" s="7"/>
      <x:c r="T37" s="7"/>
      <x:c r="U37" s="7"/>
      <x:c r="V37" s="7"/>
      <x:c r="W37" s="7"/>
    </x:row>
    <x:row r="38" ht="23" customHeight="1">
      <x:c r="A38" s="1"/>
      <x:c r="B38" s="1"/>
      <x:c r="C38" s="7"/>
      <x:c r="D38" s="7"/>
      <x:c r="E38" s="7"/>
      <x:c r="F38" s="7"/>
      <x:c r="G38" s="7"/>
      <x:c r="H38" s="7"/>
      <x:c r="I38" s="7"/>
      <x:c r="J38" s="7"/>
      <x:c r="K38" s="7"/>
      <x:c r="L38" s="7"/>
      <x:c r="M38" s="7"/>
      <x:c r="N38" s="7"/>
      <x:c r="O38" s="7"/>
      <x:c r="P38" s="7"/>
      <x:c r="Q38" s="7"/>
      <x:c r="R38" s="7"/>
      <x:c r="S38" s="7"/>
      <x:c r="T38" s="7"/>
      <x:c r="U38" s="7"/>
      <x:c r="V38" s="7"/>
      <x:c r="W38" s="7"/>
    </x:row>
    <x:row r="39" ht="23" customHeight="1">
      <x:c r="A39" s="1"/>
      <x:c r="B39" s="1"/>
      <x:c r="C39" s="7"/>
      <x:c r="D39" s="7"/>
      <x:c r="E39" s="7"/>
      <x:c r="F39" s="7"/>
      <x:c r="G39" s="7"/>
      <x:c r="H39" s="7"/>
      <x:c r="I39" s="7"/>
      <x:c r="J39" s="7"/>
      <x:c r="K39" s="7"/>
      <x:c r="L39" s="7"/>
      <x:c r="M39" s="7"/>
      <x:c r="N39" s="7"/>
      <x:c r="O39" s="7"/>
      <x:c r="P39" s="7"/>
      <x:c r="Q39" s="7"/>
      <x:c r="R39" s="7"/>
      <x:c r="S39" s="7"/>
      <x:c r="T39" s="7"/>
      <x:c r="U39" s="7"/>
      <x:c r="V39" s="7"/>
      <x:c r="W39" s="7"/>
    </x:row>
    <x:row r="40" ht="23" customHeight="1">
      <x:c r="A40" s="1"/>
      <x:c r="B40" s="1"/>
      <x:c r="C40" s="7"/>
      <x:c r="D40" s="7"/>
      <x:c r="E40" s="7"/>
      <x:c r="F40" s="7"/>
      <x:c r="G40" s="7"/>
      <x:c r="H40" s="7"/>
      <x:c r="I40" s="7"/>
      <x:c r="J40" s="7"/>
      <x:c r="K40" s="7"/>
      <x:c r="L40" s="7"/>
      <x:c r="M40" s="7"/>
      <x:c r="N40" s="7"/>
      <x:c r="O40" s="7"/>
      <x:c r="P40" s="7"/>
      <x:c r="Q40" s="7"/>
      <x:c r="R40" s="7"/>
      <x:c r="S40" s="7"/>
      <x:c r="T40" s="7"/>
      <x:c r="U40" s="7"/>
      <x:c r="V40" s="7"/>
      <x:c r="W40" s="7"/>
    </x:row>
    <x:row r="41" ht="23" customHeight="1">
      <x:c r="A41" s="1"/>
      <x:c r="B41" s="1"/>
      <x:c r="C41" s="7"/>
      <x:c r="D41" s="7"/>
      <x:c r="E41" s="7"/>
      <x:c r="F41" s="7"/>
      <x:c r="G41" s="7"/>
      <x:c r="H41" s="7"/>
      <x:c r="I41" s="7"/>
      <x:c r="J41" s="7"/>
      <x:c r="K41" s="7"/>
      <x:c r="L41" s="7"/>
      <x:c r="M41" s="7"/>
      <x:c r="N41" s="7"/>
      <x:c r="O41" s="7"/>
      <x:c r="P41" s="7"/>
      <x:c r="Q41" s="7"/>
      <x:c r="R41" s="7"/>
      <x:c r="S41" s="7"/>
      <x:c r="T41" s="7"/>
      <x:c r="U41" s="7"/>
      <x:c r="V41" s="7"/>
      <x:c r="W41" s="7"/>
    </x:row>
    <x:row r="42" ht="23" customHeight="1">
      <x:c r="A42" s="1"/>
      <x:c r="B42" s="1"/>
      <x:c r="C42" s="7"/>
      <x:c r="D42" s="7"/>
      <x:c r="E42" s="7"/>
      <x:c r="F42" s="7"/>
      <x:c r="G42" s="7"/>
      <x:c r="H42" s="7"/>
      <x:c r="I42" s="7"/>
      <x:c r="J42" s="7"/>
      <x:c r="K42" s="7"/>
      <x:c r="L42" s="7"/>
      <x:c r="M42" s="7"/>
      <x:c r="N42" s="7"/>
      <x:c r="O42" s="7"/>
      <x:c r="P42" s="7"/>
      <x:c r="Q42" s="7"/>
      <x:c r="R42" s="7"/>
      <x:c r="S42" s="7"/>
      <x:c r="T42" s="7"/>
      <x:c r="U42" s="7"/>
      <x:c r="V42" s="7"/>
      <x:c r="W42" s="7"/>
    </x:row>
    <x:row r="43" ht="23" customHeight="1">
      <x:c r="A43" s="1"/>
      <x:c r="B43" s="1"/>
      <x:c r="C43" s="7"/>
      <x:c r="D43" s="7"/>
      <x:c r="E43" s="7"/>
      <x:c r="F43" s="7"/>
      <x:c r="G43" s="7"/>
      <x:c r="H43" s="7"/>
      <x:c r="I43" s="7"/>
      <x:c r="J43" s="7"/>
      <x:c r="K43" s="7"/>
      <x:c r="L43" s="7"/>
      <x:c r="M43" s="7"/>
      <x:c r="N43" s="7"/>
      <x:c r="O43" s="7"/>
      <x:c r="P43" s="7"/>
      <x:c r="Q43" s="7"/>
      <x:c r="R43" s="7"/>
      <x:c r="S43" s="7"/>
      <x:c r="T43" s="7"/>
      <x:c r="U43" s="7"/>
      <x:c r="V43" s="7"/>
      <x:c r="W43" s="7"/>
    </x:row>
    <x:row r="44" ht="23" customHeight="1">
      <x:c r="A44" s="1"/>
      <x:c r="B44" s="1"/>
      <x:c r="C44" s="7"/>
      <x:c r="D44" s="7"/>
      <x:c r="E44" s="7"/>
      <x:c r="F44" s="7"/>
      <x:c r="G44" s="7"/>
      <x:c r="H44" s="7"/>
      <x:c r="I44" s="7"/>
      <x:c r="J44" s="7"/>
      <x:c r="K44" s="7"/>
      <x:c r="L44" s="7"/>
      <x:c r="M44" s="7"/>
      <x:c r="N44" s="7"/>
      <x:c r="O44" s="7"/>
      <x:c r="P44" s="7"/>
      <x:c r="Q44" s="7"/>
      <x:c r="R44" s="7"/>
      <x:c r="S44" s="7"/>
      <x:c r="T44" s="7"/>
      <x:c r="U44" s="7"/>
      <x:c r="V44" s="7"/>
      <x:c r="W44" s="7"/>
    </x:row>
    <x:row r="45" ht="23" customHeight="1">
      <x:c r="A45" s="1"/>
      <x:c r="B45" s="1"/>
      <x:c r="C45" s="7"/>
      <x:c r="D45" s="7"/>
      <x:c r="E45" s="7"/>
      <x:c r="F45" s="7"/>
      <x:c r="G45" s="7"/>
      <x:c r="H45" s="7"/>
      <x:c r="I45" s="7"/>
      <x:c r="J45" s="7"/>
      <x:c r="K45" s="7"/>
      <x:c r="L45" s="7"/>
      <x:c r="M45" s="7"/>
      <x:c r="N45" s="7"/>
      <x:c r="O45" s="7"/>
      <x:c r="P45" s="7"/>
      <x:c r="Q45" s="7"/>
      <x:c r="R45" s="7"/>
      <x:c r="S45" s="7"/>
      <x:c r="T45" s="7"/>
      <x:c r="U45" s="7"/>
      <x:c r="V45" s="7"/>
      <x:c r="W45" s="7"/>
    </x:row>
    <x:row r="46" ht="23" customHeight="1">
      <x:c r="A46" s="1"/>
      <x:c r="B46" s="1"/>
      <x:c r="C46" s="7"/>
      <x:c r="D46" s="7"/>
      <x:c r="E46" s="7"/>
      <x:c r="F46" s="7"/>
      <x:c r="G46" s="7"/>
      <x:c r="H46" s="7"/>
      <x:c r="I46" s="7"/>
      <x:c r="J46" s="7"/>
      <x:c r="K46" s="7"/>
      <x:c r="L46" s="7"/>
      <x:c r="M46" s="7"/>
      <x:c r="N46" s="7"/>
      <x:c r="O46" s="7"/>
      <x:c r="P46" s="7"/>
      <x:c r="Q46" s="7"/>
      <x:c r="R46" s="7"/>
      <x:c r="S46" s="7"/>
      <x:c r="T46" s="7"/>
      <x:c r="U46" s="7"/>
      <x:c r="V46" s="7"/>
      <x:c r="W46" s="7"/>
    </x:row>
    <x:row r="47" ht="23" customHeight="1">
      <x:c r="A47" s="1"/>
      <x:c r="B47" s="1"/>
      <x:c r="C47" s="7"/>
      <x:c r="D47" s="7"/>
      <x:c r="E47" s="7"/>
      <x:c r="F47" s="7"/>
      <x:c r="G47" s="7"/>
      <x:c r="H47" s="7"/>
      <x:c r="I47" s="7"/>
      <x:c r="J47" s="7"/>
      <x:c r="K47" s="7"/>
      <x:c r="L47" s="7"/>
      <x:c r="M47" s="7"/>
      <x:c r="N47" s="7"/>
      <x:c r="O47" s="7"/>
      <x:c r="P47" s="7"/>
      <x:c r="Q47" s="7"/>
      <x:c r="R47" s="7"/>
      <x:c r="S47" s="7"/>
      <x:c r="T47" s="7"/>
      <x:c r="U47" s="7"/>
      <x:c r="V47" s="7"/>
      <x:c r="W47" s="7"/>
    </x:row>
    <x:row r="48" ht="23" customHeight="1">
      <x:c r="A48" s="1"/>
      <x:c r="B48" s="1"/>
      <x:c r="C48" s="7"/>
      <x:c r="D48" s="7"/>
      <x:c r="E48" s="7"/>
      <x:c r="F48" s="7"/>
      <x:c r="G48" s="7"/>
      <x:c r="H48" s="7"/>
      <x:c r="I48" s="7"/>
      <x:c r="J48" s="7"/>
      <x:c r="K48" s="7"/>
      <x:c r="L48" s="7"/>
      <x:c r="M48" s="7"/>
      <x:c r="N48" s="7"/>
      <x:c r="O48" s="7"/>
      <x:c r="P48" s="7"/>
      <x:c r="Q48" s="7"/>
      <x:c r="R48" s="7"/>
      <x:c r="S48" s="7"/>
      <x:c r="T48" s="7"/>
      <x:c r="U48" s="7"/>
      <x:c r="V48" s="7"/>
      <x:c r="W48" s="7"/>
    </x:row>
    <x:row r="49" ht="23" customHeight="1">
      <x:c r="A49" s="1"/>
      <x:c r="B49" s="1"/>
      <x:c r="C49" s="7"/>
      <x:c r="D49" s="7"/>
      <x:c r="E49" s="7"/>
      <x:c r="F49" s="7"/>
      <x:c r="G49" s="7"/>
      <x:c r="H49" s="7"/>
      <x:c r="I49" s="7"/>
      <x:c r="J49" s="7"/>
      <x:c r="K49" s="7"/>
      <x:c r="L49" s="7"/>
      <x:c r="M49" s="7"/>
      <x:c r="N49" s="7"/>
      <x:c r="O49" s="7"/>
      <x:c r="P49" s="7"/>
      <x:c r="Q49" s="7"/>
      <x:c r="R49" s="7"/>
      <x:c r="S49" s="7"/>
      <x:c r="T49" s="7"/>
      <x:c r="U49" s="7"/>
      <x:c r="V49" s="7"/>
      <x:c r="W49" s="7"/>
    </x:row>
    <x:row r="50" ht="23" customHeight="1">
      <x:c r="A50" s="1"/>
      <x:c r="B50" s="1"/>
      <x:c r="C50" s="7"/>
      <x:c r="D50" s="7"/>
      <x:c r="E50" s="7"/>
      <x:c r="F50" s="7"/>
      <x:c r="G50" s="7"/>
      <x:c r="H50" s="7"/>
      <x:c r="I50" s="7"/>
      <x:c r="J50" s="7"/>
      <x:c r="K50" s="7"/>
      <x:c r="L50" s="7"/>
      <x:c r="M50" s="7"/>
      <x:c r="N50" s="7"/>
      <x:c r="O50" s="7"/>
      <x:c r="P50" s="7"/>
      <x:c r="Q50" s="7"/>
      <x:c r="R50" s="7"/>
      <x:c r="S50" s="7"/>
      <x:c r="T50" s="7"/>
      <x:c r="U50" s="7"/>
      <x:c r="V50" s="7"/>
      <x:c r="W50" s="7"/>
    </x:row>
    <x:row r="51" ht="23" customHeight="1">
      <x:c r="A51" s="1"/>
      <x:c r="B51" s="1"/>
      <x:c r="C51" s="7"/>
      <x:c r="D51" s="7"/>
      <x:c r="E51" s="7"/>
      <x:c r="F51" s="7"/>
      <x:c r="G51" s="7"/>
      <x:c r="H51" s="7"/>
      <x:c r="I51" s="7"/>
      <x:c r="J51" s="7"/>
      <x:c r="K51" s="7"/>
      <x:c r="L51" s="7"/>
      <x:c r="M51" s="7"/>
      <x:c r="N51" s="7"/>
      <x:c r="O51" s="7"/>
      <x:c r="P51" s="7"/>
      <x:c r="Q51" s="7"/>
      <x:c r="R51" s="7"/>
      <x:c r="S51" s="7"/>
      <x:c r="T51" s="7"/>
      <x:c r="U51" s="7"/>
      <x:c r="V51" s="7"/>
      <x:c r="W51" s="7"/>
    </x:row>
    <x:row r="52" ht="23" customHeight="1">
      <x:c r="A52" s="1"/>
      <x:c r="B52" s="1"/>
      <x:c r="C52" s="7"/>
      <x:c r="D52" s="7"/>
      <x:c r="E52" s="7"/>
      <x:c r="F52" s="7"/>
      <x:c r="G52" s="7"/>
      <x:c r="H52" s="7"/>
      <x:c r="I52" s="7"/>
      <x:c r="J52" s="7"/>
      <x:c r="K52" s="7"/>
      <x:c r="L52" s="7"/>
      <x:c r="M52" s="7"/>
      <x:c r="N52" s="7"/>
      <x:c r="O52" s="7"/>
      <x:c r="P52" s="7"/>
      <x:c r="Q52" s="7"/>
      <x:c r="R52" s="7"/>
      <x:c r="S52" s="7"/>
      <x:c r="T52" s="7"/>
      <x:c r="U52" s="7"/>
      <x:c r="V52" s="7"/>
      <x:c r="W52" s="7"/>
    </x:row>
    <x:row r="53" ht="23" customHeight="1">
      <x:c r="A53" s="1"/>
      <x:c r="B53" s="1"/>
      <x:c r="C53" s="7"/>
      <x:c r="D53" s="7"/>
      <x:c r="E53" s="7"/>
      <x:c r="F53" s="7"/>
      <x:c r="G53" s="7"/>
      <x:c r="H53" s="7"/>
      <x:c r="I53" s="7"/>
      <x:c r="J53" s="7"/>
      <x:c r="K53" s="7"/>
      <x:c r="L53" s="7"/>
      <x:c r="M53" s="7"/>
      <x:c r="N53" s="7"/>
      <x:c r="O53" s="7"/>
      <x:c r="P53" s="7"/>
      <x:c r="Q53" s="7"/>
      <x:c r="R53" s="7"/>
      <x:c r="S53" s="7"/>
      <x:c r="T53" s="7"/>
      <x:c r="U53" s="7"/>
      <x:c r="V53" s="7"/>
      <x:c r="W53" s="7"/>
    </x:row>
    <x:row r="54" ht="23" customHeight="1">
      <x:c r="A54" s="1"/>
      <x:c r="B54" s="1"/>
      <x:c r="C54" s="7"/>
      <x:c r="D54" s="7"/>
      <x:c r="E54" s="7"/>
      <x:c r="F54" s="7"/>
      <x:c r="G54" s="7"/>
      <x:c r="H54" s="7"/>
      <x:c r="I54" s="7"/>
      <x:c r="J54" s="7"/>
      <x:c r="K54" s="7"/>
      <x:c r="L54" s="7"/>
      <x:c r="M54" s="7"/>
      <x:c r="N54" s="7"/>
      <x:c r="O54" s="7"/>
      <x:c r="P54" s="7"/>
      <x:c r="Q54" s="7"/>
      <x:c r="R54" s="7"/>
      <x:c r="S54" s="7"/>
      <x:c r="T54" s="7"/>
      <x:c r="U54" s="7"/>
      <x:c r="V54" s="7"/>
      <x:c r="W54" s="7"/>
    </x:row>
    <x:row r="55" ht="23" customHeight="1">
      <x:c r="A55" s="1"/>
      <x:c r="B55" s="1"/>
      <x:c r="C55" s="7"/>
      <x:c r="D55" s="7"/>
      <x:c r="E55" s="7"/>
      <x:c r="F55" s="7"/>
      <x:c r="G55" s="7"/>
      <x:c r="H55" s="7"/>
      <x:c r="I55" s="7"/>
      <x:c r="J55" s="7"/>
      <x:c r="K55" s="7"/>
      <x:c r="L55" s="7"/>
      <x:c r="M55" s="7"/>
      <x:c r="N55" s="7"/>
      <x:c r="O55" s="7"/>
      <x:c r="P55" s="7"/>
      <x:c r="Q55" s="7"/>
      <x:c r="R55" s="7"/>
      <x:c r="S55" s="7"/>
      <x:c r="T55" s="7"/>
      <x:c r="U55" s="7"/>
      <x:c r="V55" s="7"/>
      <x:c r="W55" s="7"/>
    </x:row>
    <x:row r="56" ht="23" customHeight="1">
      <x:c r="A56" s="1"/>
      <x:c r="B56" s="1"/>
      <x:c r="C56" s="7"/>
      <x:c r="D56" s="7"/>
      <x:c r="E56" s="7"/>
      <x:c r="F56" s="7"/>
      <x:c r="G56" s="7"/>
      <x:c r="H56" s="7"/>
      <x:c r="I56" s="7"/>
      <x:c r="J56" s="7"/>
      <x:c r="K56" s="7"/>
      <x:c r="L56" s="7"/>
      <x:c r="M56" s="7"/>
      <x:c r="N56" s="7"/>
      <x:c r="O56" s="7"/>
      <x:c r="P56" s="7"/>
      <x:c r="Q56" s="7"/>
      <x:c r="R56" s="7"/>
      <x:c r="S56" s="7"/>
      <x:c r="T56" s="7"/>
      <x:c r="U56" s="7"/>
      <x:c r="V56" s="7"/>
      <x:c r="W56" s="7"/>
    </x:row>
    <x:row r="57" ht="23" customHeight="1">
      <x:c r="A57" s="1"/>
      <x:c r="B57" s="1"/>
      <x:c r="C57" s="7"/>
      <x:c r="D57" s="7"/>
      <x:c r="E57" s="7"/>
      <x:c r="F57" s="7"/>
      <x:c r="G57" s="7"/>
      <x:c r="H57" s="7"/>
      <x:c r="I57" s="7"/>
      <x:c r="J57" s="7"/>
      <x:c r="K57" s="7"/>
      <x:c r="L57" s="7"/>
      <x:c r="M57" s="7"/>
      <x:c r="N57" s="7"/>
      <x:c r="O57" s="7"/>
      <x:c r="P57" s="7"/>
      <x:c r="Q57" s="7"/>
      <x:c r="R57" s="7"/>
      <x:c r="S57" s="7"/>
      <x:c r="T57" s="7"/>
      <x:c r="U57" s="7"/>
      <x:c r="V57" s="7"/>
      <x:c r="W57" s="7"/>
    </x:row>
    <x:row r="58" ht="23" customHeight="1">
      <x:c r="A58" s="1"/>
      <x:c r="B58" s="1"/>
      <x:c r="C58" s="7"/>
      <x:c r="D58" s="7"/>
      <x:c r="E58" s="7"/>
      <x:c r="F58" s="7"/>
      <x:c r="G58" s="7"/>
      <x:c r="H58" s="7"/>
      <x:c r="I58" s="7"/>
      <x:c r="J58" s="7"/>
      <x:c r="K58" s="7"/>
      <x:c r="L58" s="7"/>
      <x:c r="M58" s="7"/>
      <x:c r="N58" s="7"/>
      <x:c r="O58" s="7"/>
      <x:c r="P58" s="7"/>
      <x:c r="Q58" s="7"/>
      <x:c r="R58" s="7"/>
      <x:c r="S58" s="7"/>
      <x:c r="T58" s="7"/>
      <x:c r="U58" s="7"/>
      <x:c r="V58" s="7"/>
      <x:c r="W58" s="7"/>
    </x:row>
    <x:row r="59" ht="23" customHeight="1">
      <x:c r="A59" s="1"/>
      <x:c r="B59" s="1"/>
      <x:c r="C59" s="7"/>
      <x:c r="D59" s="7"/>
      <x:c r="E59" s="7"/>
      <x:c r="F59" s="7"/>
      <x:c r="G59" s="7"/>
      <x:c r="H59" s="7"/>
      <x:c r="I59" s="7"/>
      <x:c r="J59" s="7"/>
      <x:c r="K59" s="7"/>
      <x:c r="L59" s="7"/>
      <x:c r="M59" s="7"/>
      <x:c r="N59" s="7"/>
      <x:c r="O59" s="7"/>
      <x:c r="P59" s="7"/>
      <x:c r="Q59" s="7"/>
      <x:c r="R59" s="7"/>
      <x:c r="S59" s="7"/>
      <x:c r="T59" s="7"/>
      <x:c r="U59" s="7"/>
      <x:c r="V59" s="7"/>
      <x:c r="W59" s="7"/>
    </x:row>
    <x:row r="60" ht="23" customHeight="1">
      <x:c r="A60" s="1"/>
      <x:c r="B60" s="1"/>
      <x:c r="C60" s="7"/>
      <x:c r="D60" s="7"/>
      <x:c r="E60" s="7"/>
      <x:c r="F60" s="7"/>
      <x:c r="G60" s="7"/>
      <x:c r="H60" s="7"/>
      <x:c r="I60" s="7"/>
      <x:c r="J60" s="7"/>
      <x:c r="K60" s="7"/>
      <x:c r="L60" s="7"/>
      <x:c r="M60" s="7"/>
      <x:c r="N60" s="7"/>
      <x:c r="O60" s="7"/>
      <x:c r="P60" s="7"/>
      <x:c r="Q60" s="7"/>
      <x:c r="R60" s="7"/>
      <x:c r="S60" s="7"/>
      <x:c r="T60" s="7"/>
      <x:c r="U60" s="7"/>
      <x:c r="V60" s="7"/>
      <x:c r="W60" s="7"/>
    </x:row>
    <x:row r="61" ht="23" customHeight="1">
      <x:c r="A61" s="1"/>
      <x:c r="B61" s="1"/>
      <x:c r="C61" s="7"/>
      <x:c r="D61" s="7"/>
      <x:c r="E61" s="7"/>
      <x:c r="F61" s="7"/>
      <x:c r="G61" s="7"/>
      <x:c r="H61" s="7"/>
      <x:c r="I61" s="7"/>
      <x:c r="J61" s="7"/>
      <x:c r="K61" s="7"/>
      <x:c r="L61" s="7"/>
      <x:c r="M61" s="7"/>
      <x:c r="N61" s="7"/>
      <x:c r="O61" s="7"/>
      <x:c r="P61" s="7"/>
      <x:c r="Q61" s="7"/>
      <x:c r="R61" s="7"/>
      <x:c r="S61" s="7"/>
      <x:c r="T61" s="7"/>
      <x:c r="U61" s="7"/>
      <x:c r="V61" s="7"/>
      <x:c r="W61" s="7"/>
    </x:row>
    <x:row r="62" ht="23" customHeight="1">
      <x:c r="A62" s="1"/>
      <x:c r="B62" s="1"/>
      <x:c r="C62" s="7"/>
      <x:c r="D62" s="7"/>
      <x:c r="E62" s="7"/>
      <x:c r="F62" s="7"/>
      <x:c r="G62" s="7"/>
      <x:c r="H62" s="7"/>
      <x:c r="I62" s="7"/>
      <x:c r="J62" s="7"/>
      <x:c r="K62" s="7"/>
      <x:c r="L62" s="7"/>
      <x:c r="M62" s="7"/>
      <x:c r="N62" s="7"/>
      <x:c r="O62" s="7"/>
      <x:c r="P62" s="7"/>
      <x:c r="Q62" s="7"/>
      <x:c r="R62" s="7"/>
      <x:c r="S62" s="7"/>
      <x:c r="T62" s="7"/>
      <x:c r="U62" s="7"/>
      <x:c r="V62" s="7"/>
      <x:c r="W62" s="7"/>
    </x:row>
    <x:row r="63" ht="23" customHeight="1">
      <x:c r="A63" s="1"/>
      <x:c r="B63" s="1"/>
      <x:c r="C63" s="7"/>
      <x:c r="D63" s="7"/>
      <x:c r="E63" s="7"/>
      <x:c r="F63" s="7"/>
      <x:c r="G63" s="7"/>
      <x:c r="H63" s="7"/>
      <x:c r="I63" s="7"/>
      <x:c r="J63" s="7"/>
      <x:c r="K63" s="7"/>
      <x:c r="L63" s="7"/>
      <x:c r="M63" s="7"/>
      <x:c r="N63" s="7"/>
      <x:c r="O63" s="7"/>
      <x:c r="P63" s="7"/>
      <x:c r="Q63" s="7"/>
      <x:c r="R63" s="7"/>
      <x:c r="S63" s="7"/>
      <x:c r="T63" s="7"/>
      <x:c r="U63" s="7"/>
      <x:c r="V63" s="7"/>
      <x:c r="W63" s="7"/>
    </x:row>
    <x:row r="64" ht="23" customHeight="1">
      <x:c r="A64" s="1"/>
      <x:c r="B64" s="1"/>
      <x:c r="C64" s="7"/>
      <x:c r="D64" s="7"/>
      <x:c r="E64" s="7"/>
      <x:c r="F64" s="7"/>
      <x:c r="G64" s="7"/>
      <x:c r="H64" s="7"/>
      <x:c r="I64" s="7"/>
      <x:c r="J64" s="7"/>
      <x:c r="K64" s="7"/>
      <x:c r="L64" s="7"/>
      <x:c r="M64" s="7"/>
      <x:c r="N64" s="7"/>
      <x:c r="O64" s="7"/>
      <x:c r="P64" s="7"/>
      <x:c r="Q64" s="7"/>
      <x:c r="R64" s="7"/>
      <x:c r="S64" s="7"/>
      <x:c r="T64" s="7"/>
      <x:c r="U64" s="7"/>
      <x:c r="V64" s="7"/>
      <x:c r="W64" s="7"/>
    </x:row>
    <x:row r="65" ht="23" customHeight="1">
      <x:c r="A65" s="1"/>
      <x:c r="B65" s="1"/>
      <x:c r="C65" s="7"/>
      <x:c r="D65" s="7"/>
      <x:c r="E65" s="7"/>
      <x:c r="F65" s="7"/>
      <x:c r="G65" s="7"/>
      <x:c r="H65" s="7"/>
      <x:c r="I65" s="7"/>
      <x:c r="J65" s="7"/>
      <x:c r="K65" s="7"/>
      <x:c r="L65" s="7"/>
      <x:c r="M65" s="7"/>
      <x:c r="N65" s="7"/>
      <x:c r="O65" s="7"/>
      <x:c r="P65" s="7"/>
      <x:c r="Q65" s="7"/>
      <x:c r="R65" s="7"/>
      <x:c r="S65" s="7"/>
      <x:c r="T65" s="7"/>
      <x:c r="U65" s="7"/>
      <x:c r="V65" s="7"/>
      <x:c r="W65" s="7"/>
    </x:row>
    <x:row r="66" ht="23" customHeight="1">
      <x:c r="A66" s="1"/>
      <x:c r="B66" s="1"/>
      <x:c r="C66" s="7"/>
      <x:c r="D66" s="7"/>
      <x:c r="E66" s="7"/>
      <x:c r="F66" s="7"/>
      <x:c r="G66" s="7"/>
      <x:c r="H66" s="7"/>
      <x:c r="I66" s="7"/>
      <x:c r="J66" s="7"/>
      <x:c r="K66" s="7"/>
      <x:c r="L66" s="7"/>
      <x:c r="M66" s="7"/>
      <x:c r="N66" s="7"/>
      <x:c r="O66" s="7"/>
      <x:c r="P66" s="7"/>
      <x:c r="Q66" s="7"/>
      <x:c r="R66" s="7"/>
      <x:c r="S66" s="7"/>
      <x:c r="T66" s="7"/>
      <x:c r="U66" s="7"/>
      <x:c r="V66" s="7"/>
      <x:c r="W66" s="7"/>
    </x:row>
    <x:row r="67" ht="23" customHeight="1">
      <x:c r="A67" s="1"/>
      <x:c r="B67" s="1"/>
      <x:c r="C67" s="7"/>
      <x:c r="D67" s="7"/>
      <x:c r="E67" s="7"/>
      <x:c r="F67" s="7"/>
      <x:c r="G67" s="7"/>
      <x:c r="H67" s="7"/>
      <x:c r="I67" s="7"/>
      <x:c r="J67" s="7"/>
      <x:c r="K67" s="7"/>
      <x:c r="L67" s="7"/>
      <x:c r="M67" s="7"/>
      <x:c r="N67" s="7"/>
      <x:c r="O67" s="7"/>
      <x:c r="P67" s="7"/>
      <x:c r="Q67" s="7"/>
      <x:c r="R67" s="7"/>
      <x:c r="S67" s="7"/>
      <x:c r="T67" s="7"/>
      <x:c r="U67" s="7"/>
      <x:c r="V67" s="7"/>
      <x:c r="W67" s="7"/>
    </x:row>
    <x:row r="68" ht="23" customHeight="1">
      <x:c r="A68" s="1"/>
      <x:c r="B68" s="1"/>
      <x:c r="C68" s="7"/>
      <x:c r="D68" s="7"/>
      <x:c r="E68" s="7"/>
      <x:c r="F68" s="7"/>
      <x:c r="G68" s="7"/>
      <x:c r="H68" s="7"/>
      <x:c r="I68" s="7"/>
      <x:c r="J68" s="7"/>
      <x:c r="K68" s="7"/>
      <x:c r="L68" s="7"/>
      <x:c r="M68" s="7"/>
      <x:c r="N68" s="7"/>
      <x:c r="O68" s="7"/>
      <x:c r="P68" s="7"/>
      <x:c r="Q68" s="7"/>
      <x:c r="R68" s="7"/>
      <x:c r="S68" s="7"/>
      <x:c r="T68" s="7"/>
      <x:c r="U68" s="7"/>
      <x:c r="V68" s="7"/>
      <x:c r="W68" s="7"/>
    </x:row>
    <x:row r="69" ht="23" customHeight="1">
      <x:c r="A69" s="1"/>
      <x:c r="B69" s="1"/>
      <x:c r="C69" s="7"/>
      <x:c r="D69" s="7"/>
      <x:c r="E69" s="7"/>
      <x:c r="F69" s="7"/>
      <x:c r="G69" s="7"/>
      <x:c r="H69" s="7"/>
      <x:c r="I69" s="7"/>
      <x:c r="J69" s="7"/>
      <x:c r="K69" s="7"/>
      <x:c r="L69" s="7"/>
      <x:c r="M69" s="7"/>
      <x:c r="N69" s="7"/>
      <x:c r="O69" s="7"/>
      <x:c r="P69" s="7"/>
      <x:c r="Q69" s="7"/>
      <x:c r="R69" s="7"/>
      <x:c r="S69" s="7"/>
      <x:c r="T69" s="7"/>
      <x:c r="U69" s="7"/>
      <x:c r="V69" s="7"/>
      <x:c r="W69" s="7"/>
    </x:row>
    <x:row r="70" ht="23" customHeight="1">
      <x:c r="A70" s="1"/>
      <x:c r="B70" s="1"/>
      <x:c r="C70" s="7"/>
      <x:c r="D70" s="7"/>
      <x:c r="E70" s="7"/>
      <x:c r="F70" s="7"/>
      <x:c r="G70" s="7"/>
      <x:c r="H70" s="7"/>
      <x:c r="I70" s="7"/>
      <x:c r="J70" s="7"/>
      <x:c r="K70" s="7"/>
      <x:c r="L70" s="7"/>
      <x:c r="M70" s="7"/>
      <x:c r="N70" s="7"/>
      <x:c r="O70" s="7"/>
      <x:c r="P70" s="7"/>
      <x:c r="Q70" s="7"/>
      <x:c r="R70" s="7"/>
      <x:c r="S70" s="7"/>
      <x:c r="T70" s="7"/>
      <x:c r="U70" s="7"/>
      <x:c r="V70" s="7"/>
      <x:c r="W70" s="7"/>
    </x:row>
    <x:row r="71" ht="23" customHeight="1">
      <x:c r="A71" s="1"/>
      <x:c r="B71" s="1"/>
      <x:c r="C71" s="7"/>
      <x:c r="D71" s="7"/>
      <x:c r="E71" s="7"/>
      <x:c r="F71" s="7"/>
      <x:c r="G71" s="7"/>
      <x:c r="H71" s="7"/>
      <x:c r="I71" s="7"/>
      <x:c r="J71" s="7"/>
      <x:c r="K71" s="7"/>
      <x:c r="L71" s="7"/>
      <x:c r="M71" s="7"/>
      <x:c r="N71" s="7"/>
      <x:c r="O71" s="7"/>
      <x:c r="P71" s="7"/>
      <x:c r="Q71" s="7"/>
      <x:c r="R71" s="7"/>
      <x:c r="S71" s="7"/>
      <x:c r="T71" s="7"/>
      <x:c r="U71" s="7"/>
      <x:c r="V71" s="7"/>
      <x:c r="W71" s="7"/>
    </x:row>
    <x:row r="72" ht="23" customHeight="1">
      <x:c r="A72" s="1"/>
      <x:c r="B72" s="1"/>
      <x:c r="C72" s="7"/>
      <x:c r="D72" s="7"/>
      <x:c r="E72" s="7"/>
      <x:c r="F72" s="7"/>
      <x:c r="G72" s="7"/>
      <x:c r="H72" s="7"/>
      <x:c r="I72" s="7"/>
      <x:c r="J72" s="7"/>
      <x:c r="K72" s="7"/>
      <x:c r="L72" s="7"/>
      <x:c r="M72" s="7"/>
      <x:c r="N72" s="7"/>
      <x:c r="O72" s="7"/>
      <x:c r="P72" s="7"/>
      <x:c r="Q72" s="7"/>
      <x:c r="R72" s="7"/>
      <x:c r="S72" s="7"/>
      <x:c r="T72" s="7"/>
      <x:c r="U72" s="7"/>
      <x:c r="V72" s="7"/>
      <x:c r="W72" s="7"/>
    </x:row>
    <x:row r="73" ht="23" customHeight="1">
      <x:c r="A73" s="1"/>
      <x:c r="B73" s="1"/>
      <x:c r="C73" s="7"/>
      <x:c r="D73" s="7"/>
      <x:c r="E73" s="7"/>
      <x:c r="F73" s="7"/>
      <x:c r="G73" s="7"/>
      <x:c r="H73" s="7"/>
      <x:c r="I73" s="7"/>
      <x:c r="J73" s="7"/>
      <x:c r="K73" s="7"/>
      <x:c r="L73" s="7"/>
      <x:c r="M73" s="7"/>
      <x:c r="N73" s="7"/>
      <x:c r="O73" s="7"/>
      <x:c r="P73" s="7"/>
      <x:c r="Q73" s="7"/>
      <x:c r="R73" s="7"/>
      <x:c r="S73" s="7"/>
      <x:c r="T73" s="7"/>
      <x:c r="U73" s="7"/>
      <x:c r="V73" s="7"/>
      <x:c r="W73" s="7"/>
    </x:row>
    <x:row r="74" ht="23" customHeight="1">
      <x:c r="A74" s="1"/>
      <x:c r="B74" s="1"/>
      <x:c r="C74" s="7"/>
      <x:c r="D74" s="7"/>
      <x:c r="E74" s="7"/>
      <x:c r="F74" s="7"/>
      <x:c r="G74" s="7"/>
      <x:c r="H74" s="7"/>
      <x:c r="I74" s="7"/>
      <x:c r="J74" s="7"/>
      <x:c r="K74" s="7"/>
      <x:c r="L74" s="7"/>
      <x:c r="M74" s="7"/>
      <x:c r="N74" s="7"/>
      <x:c r="O74" s="7"/>
      <x:c r="P74" s="7"/>
      <x:c r="Q74" s="7"/>
      <x:c r="R74" s="7"/>
      <x:c r="S74" s="7"/>
      <x:c r="T74" s="7"/>
      <x:c r="U74" s="7"/>
      <x:c r="V74" s="7"/>
      <x:c r="W74" s="7"/>
    </x:row>
    <x:row r="75" ht="23" customHeight="1">
      <x:c r="A75" s="1"/>
      <x:c r="B75" s="1"/>
      <x:c r="C75" s="7"/>
      <x:c r="D75" s="7"/>
      <x:c r="E75" s="7"/>
      <x:c r="F75" s="7"/>
      <x:c r="G75" s="7"/>
      <x:c r="H75" s="7"/>
      <x:c r="I75" s="7"/>
      <x:c r="J75" s="7"/>
      <x:c r="K75" s="7"/>
      <x:c r="L75" s="7"/>
      <x:c r="M75" s="7"/>
      <x:c r="N75" s="7"/>
      <x:c r="O75" s="7"/>
      <x:c r="P75" s="7"/>
      <x:c r="Q75" s="7"/>
      <x:c r="R75" s="7"/>
      <x:c r="S75" s="7"/>
      <x:c r="T75" s="7"/>
      <x:c r="U75" s="7"/>
      <x:c r="V75" s="7"/>
      <x:c r="W75" s="7"/>
    </x:row>
    <x:row r="76" ht="23" customHeight="1">
      <x:c r="A76" s="1"/>
      <x:c r="B76" s="1"/>
      <x:c r="C76" s="7"/>
      <x:c r="D76" s="7"/>
      <x:c r="E76" s="7"/>
      <x:c r="F76" s="7"/>
      <x:c r="G76" s="7"/>
      <x:c r="H76" s="7"/>
      <x:c r="I76" s="7"/>
      <x:c r="J76" s="7"/>
      <x:c r="K76" s="7"/>
      <x:c r="L76" s="7"/>
      <x:c r="M76" s="7"/>
      <x:c r="N76" s="7"/>
      <x:c r="O76" s="7"/>
      <x:c r="P76" s="7"/>
      <x:c r="Q76" s="7"/>
      <x:c r="R76" s="7"/>
      <x:c r="S76" s="7"/>
      <x:c r="T76" s="7"/>
      <x:c r="U76" s="7"/>
      <x:c r="V76" s="7"/>
      <x:c r="W76" s="7"/>
    </x:row>
    <x:row r="77" ht="23" customHeight="1">
      <x:c r="A77" s="1"/>
      <x:c r="B77" s="1"/>
      <x:c r="C77" s="7"/>
      <x:c r="D77" s="7"/>
      <x:c r="E77" s="7"/>
      <x:c r="F77" s="7"/>
      <x:c r="G77" s="7"/>
      <x:c r="H77" s="7"/>
      <x:c r="I77" s="7"/>
      <x:c r="J77" s="7"/>
      <x:c r="K77" s="7"/>
      <x:c r="L77" s="7"/>
      <x:c r="M77" s="7"/>
      <x:c r="N77" s="7"/>
      <x:c r="O77" s="7"/>
      <x:c r="P77" s="7"/>
      <x:c r="Q77" s="7"/>
      <x:c r="R77" s="7"/>
      <x:c r="S77" s="7"/>
      <x:c r="T77" s="7"/>
      <x:c r="U77" s="7"/>
      <x:c r="V77" s="7"/>
      <x:c r="W77" s="7"/>
    </x:row>
    <x:row r="78" ht="23" customHeight="1">
      <x:c r="A78" s="1"/>
      <x:c r="B78" s="1"/>
      <x:c r="C78" s="7"/>
      <x:c r="D78" s="7"/>
      <x:c r="E78" s="7"/>
      <x:c r="F78" s="7"/>
      <x:c r="G78" s="7"/>
      <x:c r="H78" s="7"/>
      <x:c r="I78" s="7"/>
      <x:c r="J78" s="7"/>
      <x:c r="K78" s="7"/>
      <x:c r="L78" s="7"/>
      <x:c r="M78" s="7"/>
      <x:c r="N78" s="7"/>
      <x:c r="O78" s="7"/>
      <x:c r="P78" s="7"/>
      <x:c r="Q78" s="7"/>
      <x:c r="R78" s="7"/>
      <x:c r="S78" s="7"/>
      <x:c r="T78" s="7"/>
      <x:c r="U78" s="7"/>
      <x:c r="V78" s="7"/>
      <x:c r="W78" s="7"/>
    </x:row>
    <x:row r="79" ht="23" customHeight="1">
      <x:c r="A79" s="1"/>
      <x:c r="B79" s="1"/>
      <x:c r="C79" s="7"/>
      <x:c r="D79" s="7"/>
      <x:c r="E79" s="7"/>
      <x:c r="F79" s="7"/>
      <x:c r="G79" s="7"/>
      <x:c r="H79" s="7"/>
      <x:c r="I79" s="7"/>
      <x:c r="J79" s="7"/>
      <x:c r="K79" s="7"/>
      <x:c r="L79" s="7"/>
      <x:c r="M79" s="7"/>
      <x:c r="N79" s="7"/>
      <x:c r="O79" s="7"/>
      <x:c r="P79" s="7"/>
      <x:c r="Q79" s="7"/>
      <x:c r="R79" s="7"/>
      <x:c r="S79" s="7"/>
      <x:c r="T79" s="7"/>
      <x:c r="U79" s="7"/>
      <x:c r="V79" s="7"/>
      <x:c r="W79" s="7"/>
    </x:row>
    <x:row r="80" ht="23" customHeight="1">
      <x:c r="A80" s="1"/>
      <x:c r="B80" s="1"/>
      <x:c r="C80" s="7"/>
      <x:c r="D80" s="7"/>
      <x:c r="E80" s="7"/>
      <x:c r="F80" s="7"/>
      <x:c r="G80" s="7"/>
      <x:c r="H80" s="7"/>
      <x:c r="I80" s="7"/>
      <x:c r="J80" s="7"/>
      <x:c r="K80" s="7"/>
      <x:c r="L80" s="7"/>
      <x:c r="M80" s="7"/>
      <x:c r="N80" s="7"/>
      <x:c r="O80" s="7"/>
      <x:c r="P80" s="7"/>
      <x:c r="Q80" s="7"/>
      <x:c r="R80" s="7"/>
      <x:c r="S80" s="7"/>
      <x:c r="T80" s="7"/>
      <x:c r="U80" s="7"/>
      <x:c r="V80" s="7"/>
      <x:c r="W80" s="7"/>
    </x:row>
    <x:row r="81" ht="23" customHeight="1">
      <x:c r="A81" s="1"/>
      <x:c r="B81" s="1"/>
      <x:c r="C81" s="7"/>
      <x:c r="D81" s="7"/>
      <x:c r="E81" s="7"/>
      <x:c r="F81" s="7"/>
      <x:c r="G81" s="7"/>
      <x:c r="H81" s="7"/>
      <x:c r="I81" s="7"/>
      <x:c r="J81" s="7"/>
      <x:c r="K81" s="7"/>
      <x:c r="L81" s="7"/>
      <x:c r="M81" s="7"/>
      <x:c r="N81" s="7"/>
      <x:c r="O81" s="7"/>
      <x:c r="P81" s="7"/>
      <x:c r="Q81" s="7"/>
      <x:c r="R81" s="7"/>
      <x:c r="S81" s="7"/>
      <x:c r="T81" s="7"/>
      <x:c r="U81" s="7"/>
      <x:c r="V81" s="7"/>
      <x:c r="W81" s="7"/>
    </x:row>
    <x:row r="82" ht="23" customHeight="1">
      <x:c r="A82" s="1"/>
      <x:c r="B82" s="1"/>
      <x:c r="C82" s="7"/>
      <x:c r="D82" s="7"/>
      <x:c r="E82" s="7"/>
      <x:c r="F82" s="7"/>
      <x:c r="G82" s="7"/>
      <x:c r="H82" s="7"/>
      <x:c r="I82" s="7"/>
      <x:c r="J82" s="7"/>
      <x:c r="K82" s="7"/>
      <x:c r="L82" s="7"/>
      <x:c r="M82" s="7"/>
      <x:c r="N82" s="7"/>
      <x:c r="O82" s="7"/>
      <x:c r="P82" s="7"/>
      <x:c r="Q82" s="7"/>
      <x:c r="R82" s="7"/>
      <x:c r="S82" s="7"/>
      <x:c r="T82" s="7"/>
      <x:c r="U82" s="7"/>
      <x:c r="V82" s="7"/>
      <x:c r="W82" s="7"/>
    </x:row>
    <x:row r="83" ht="23" customHeight="1">
      <x:c r="A83" s="1"/>
      <x:c r="B83" s="1"/>
      <x:c r="C83" s="7"/>
      <x:c r="D83" s="7"/>
      <x:c r="E83" s="7"/>
      <x:c r="F83" s="7"/>
      <x:c r="G83" s="7"/>
      <x:c r="H83" s="7"/>
      <x:c r="I83" s="7"/>
      <x:c r="J83" s="7"/>
      <x:c r="K83" s="7"/>
      <x:c r="L83" s="7"/>
      <x:c r="M83" s="7"/>
      <x:c r="N83" s="7"/>
      <x:c r="O83" s="7"/>
      <x:c r="P83" s="7"/>
      <x:c r="Q83" s="7"/>
      <x:c r="R83" s="7"/>
      <x:c r="S83" s="7"/>
      <x:c r="T83" s="7"/>
      <x:c r="U83" s="7"/>
      <x:c r="V83" s="7"/>
      <x:c r="W83" s="7"/>
    </x:row>
    <x:row r="84" ht="23" customHeight="1">
      <x:c r="A84" s="1"/>
      <x:c r="B84" s="1"/>
      <x:c r="C84" s="7"/>
      <x:c r="D84" s="7"/>
      <x:c r="E84" s="7"/>
      <x:c r="F84" s="7"/>
      <x:c r="G84" s="7"/>
      <x:c r="H84" s="7"/>
      <x:c r="I84" s="7"/>
      <x:c r="J84" s="7"/>
      <x:c r="K84" s="7"/>
      <x:c r="L84" s="7"/>
      <x:c r="M84" s="7"/>
      <x:c r="N84" s="7"/>
      <x:c r="O84" s="7"/>
      <x:c r="P84" s="7"/>
      <x:c r="Q84" s="7"/>
      <x:c r="R84" s="7"/>
      <x:c r="S84" s="7"/>
      <x:c r="T84" s="7"/>
      <x:c r="U84" s="7"/>
      <x:c r="V84" s="7"/>
      <x:c r="W84" s="7"/>
    </x:row>
    <x:row r="85" ht="23" customHeight="1">
      <x:c r="A85" s="1"/>
      <x:c r="B85" s="1"/>
      <x:c r="C85" s="7"/>
      <x:c r="D85" s="7"/>
      <x:c r="E85" s="7"/>
      <x:c r="F85" s="7"/>
      <x:c r="G85" s="7"/>
      <x:c r="H85" s="7"/>
      <x:c r="I85" s="7"/>
      <x:c r="J85" s="7"/>
      <x:c r="K85" s="7"/>
      <x:c r="L85" s="7"/>
      <x:c r="M85" s="7"/>
      <x:c r="N85" s="7"/>
      <x:c r="O85" s="7"/>
      <x:c r="P85" s="7"/>
      <x:c r="Q85" s="7"/>
      <x:c r="R85" s="7"/>
      <x:c r="S85" s="7"/>
      <x:c r="T85" s="7"/>
      <x:c r="U85" s="7"/>
      <x:c r="V85" s="7"/>
      <x:c r="W85" s="7"/>
    </x:row>
    <x:row r="86" ht="23" customHeight="1">
      <x:c r="A86" s="1"/>
      <x:c r="B86" s="1"/>
      <x:c r="C86" s="7"/>
      <x:c r="D86" s="7"/>
      <x:c r="E86" s="7"/>
      <x:c r="F86" s="7"/>
      <x:c r="G86" s="7"/>
      <x:c r="H86" s="7"/>
      <x:c r="I86" s="7"/>
      <x:c r="J86" s="7"/>
      <x:c r="K86" s="7"/>
      <x:c r="L86" s="7"/>
      <x:c r="M86" s="7"/>
      <x:c r="N86" s="7"/>
      <x:c r="O86" s="7"/>
      <x:c r="P86" s="7"/>
      <x:c r="Q86" s="7"/>
      <x:c r="R86" s="7"/>
      <x:c r="S86" s="7"/>
      <x:c r="T86" s="7"/>
      <x:c r="U86" s="7"/>
      <x:c r="V86" s="7"/>
      <x:c r="W86" s="7"/>
    </x:row>
    <x:row r="87" ht="23" customHeight="1">
      <x:c r="A87" s="1"/>
      <x:c r="B87" s="1"/>
      <x:c r="C87" s="7"/>
      <x:c r="D87" s="7"/>
      <x:c r="E87" s="7"/>
      <x:c r="F87" s="7"/>
      <x:c r="G87" s="7"/>
      <x:c r="H87" s="7"/>
      <x:c r="I87" s="7"/>
      <x:c r="J87" s="7"/>
      <x:c r="K87" s="7"/>
      <x:c r="L87" s="7"/>
      <x:c r="M87" s="7"/>
      <x:c r="N87" s="7"/>
      <x:c r="O87" s="7"/>
      <x:c r="P87" s="7"/>
      <x:c r="Q87" s="7"/>
      <x:c r="R87" s="7"/>
      <x:c r="S87" s="7"/>
      <x:c r="T87" s="7"/>
      <x:c r="U87" s="7"/>
      <x:c r="V87" s="7"/>
      <x:c r="W87" s="7"/>
    </x:row>
    <x:row r="88" ht="23" customHeight="1">
      <x:c r="A88" s="1"/>
      <x:c r="B88" s="1"/>
      <x:c r="C88" s="7"/>
      <x:c r="D88" s="7"/>
      <x:c r="E88" s="7"/>
      <x:c r="F88" s="7"/>
      <x:c r="G88" s="7"/>
      <x:c r="H88" s="7"/>
      <x:c r="I88" s="7"/>
      <x:c r="J88" s="7"/>
      <x:c r="K88" s="7"/>
      <x:c r="L88" s="7"/>
      <x:c r="M88" s="7"/>
      <x:c r="N88" s="7"/>
      <x:c r="O88" s="7"/>
      <x:c r="P88" s="7"/>
      <x:c r="Q88" s="7"/>
      <x:c r="R88" s="7"/>
      <x:c r="S88" s="7"/>
      <x:c r="T88" s="7"/>
      <x:c r="U88" s="7"/>
      <x:c r="V88" s="7"/>
      <x:c r="W88" s="7"/>
    </x:row>
    <x:row r="89" ht="23" customHeight="1">
      <x:c r="A89" s="1"/>
      <x:c r="B89" s="1"/>
      <x:c r="C89" s="7"/>
      <x:c r="D89" s="7"/>
      <x:c r="E89" s="7"/>
      <x:c r="F89" s="7"/>
      <x:c r="G89" s="7"/>
      <x:c r="H89" s="7"/>
      <x:c r="I89" s="7"/>
      <x:c r="J89" s="7"/>
      <x:c r="K89" s="7"/>
      <x:c r="L89" s="7"/>
      <x:c r="M89" s="7"/>
      <x:c r="N89" s="7"/>
      <x:c r="O89" s="7"/>
      <x:c r="P89" s="7"/>
      <x:c r="Q89" s="7"/>
      <x:c r="R89" s="7"/>
      <x:c r="S89" s="7"/>
      <x:c r="T89" s="7"/>
      <x:c r="U89" s="7"/>
      <x:c r="V89" s="7"/>
      <x:c r="W89" s="7"/>
    </x:row>
    <x:row r="90" ht="23" customHeight="1">
      <x:c r="A90" s="1"/>
      <x:c r="B90" s="1"/>
      <x:c r="C90" s="7"/>
      <x:c r="D90" s="7"/>
      <x:c r="E90" s="7"/>
      <x:c r="F90" s="7"/>
      <x:c r="G90" s="7"/>
      <x:c r="H90" s="7"/>
      <x:c r="I90" s="7"/>
      <x:c r="J90" s="7"/>
      <x:c r="K90" s="7"/>
      <x:c r="L90" s="7"/>
      <x:c r="M90" s="7"/>
      <x:c r="N90" s="7"/>
      <x:c r="O90" s="7"/>
      <x:c r="P90" s="7"/>
      <x:c r="Q90" s="7"/>
      <x:c r="R90" s="7"/>
      <x:c r="S90" s="7"/>
      <x:c r="T90" s="7"/>
      <x:c r="U90" s="7"/>
      <x:c r="V90" s="7"/>
      <x:c r="W90" s="7"/>
    </x:row>
    <x:row r="91" ht="23" customHeight="1">
      <x:c r="A91" s="1"/>
      <x:c r="B91" s="1"/>
      <x:c r="C91" s="7"/>
      <x:c r="D91" s="7"/>
      <x:c r="E91" s="7"/>
      <x:c r="F91" s="7"/>
      <x:c r="G91" s="7"/>
      <x:c r="H91" s="7"/>
      <x:c r="I91" s="7"/>
      <x:c r="J91" s="7"/>
      <x:c r="K91" s="7"/>
      <x:c r="L91" s="7"/>
      <x:c r="M91" s="7"/>
      <x:c r="N91" s="7"/>
      <x:c r="O91" s="7"/>
      <x:c r="P91" s="7"/>
      <x:c r="Q91" s="7"/>
      <x:c r="R91" s="7"/>
      <x:c r="S91" s="7"/>
      <x:c r="T91" s="7"/>
      <x:c r="U91" s="7"/>
      <x:c r="V91" s="7"/>
      <x:c r="W91" s="7"/>
    </x:row>
    <x:row r="92" ht="23" customHeight="1">
      <x:c r="A92" s="1"/>
      <x:c r="B92" s="1"/>
      <x:c r="C92" s="7"/>
      <x:c r="D92" s="7"/>
      <x:c r="E92" s="7"/>
      <x:c r="F92" s="7"/>
      <x:c r="G92" s="7"/>
      <x:c r="H92" s="7"/>
      <x:c r="I92" s="7"/>
      <x:c r="J92" s="7"/>
      <x:c r="K92" s="7"/>
      <x:c r="L92" s="7"/>
      <x:c r="M92" s="7"/>
      <x:c r="N92" s="7"/>
      <x:c r="O92" s="7"/>
      <x:c r="P92" s="7"/>
      <x:c r="Q92" s="7"/>
      <x:c r="R92" s="7"/>
      <x:c r="S92" s="7"/>
      <x:c r="T92" s="7"/>
      <x:c r="U92" s="7"/>
      <x:c r="V92" s="7"/>
      <x:c r="W92" s="7"/>
    </x:row>
    <x:row r="93" ht="23" customHeight="1">
      <x:c r="A93" s="1"/>
      <x:c r="B93" s="1"/>
      <x:c r="C93" s="7"/>
      <x:c r="D93" s="7"/>
      <x:c r="E93" s="7"/>
      <x:c r="F93" s="7"/>
      <x:c r="G93" s="7"/>
      <x:c r="H93" s="7"/>
      <x:c r="I93" s="7"/>
      <x:c r="J93" s="7"/>
      <x:c r="K93" s="7"/>
      <x:c r="L93" s="7"/>
      <x:c r="M93" s="7"/>
      <x:c r="N93" s="7"/>
      <x:c r="O93" s="7"/>
      <x:c r="P93" s="7"/>
      <x:c r="Q93" s="7"/>
      <x:c r="R93" s="7"/>
      <x:c r="S93" s="7"/>
      <x:c r="T93" s="7"/>
      <x:c r="U93" s="7"/>
      <x:c r="V93" s="7"/>
      <x:c r="W93" s="7"/>
    </x:row>
    <x:row r="94" ht="23" customHeight="1">
      <x:c r="A94" s="1"/>
      <x:c r="B94" s="1"/>
      <x:c r="C94" s="7"/>
      <x:c r="D94" s="7"/>
      <x:c r="E94" s="7"/>
      <x:c r="F94" s="7"/>
      <x:c r="G94" s="7"/>
      <x:c r="H94" s="7"/>
      <x:c r="I94" s="7"/>
      <x:c r="J94" s="7"/>
      <x:c r="K94" s="7"/>
      <x:c r="L94" s="7"/>
      <x:c r="M94" s="7"/>
      <x:c r="N94" s="7"/>
      <x:c r="O94" s="7"/>
      <x:c r="P94" s="7"/>
      <x:c r="Q94" s="7"/>
      <x:c r="R94" s="7"/>
      <x:c r="S94" s="7"/>
      <x:c r="T94" s="7"/>
      <x:c r="U94" s="7"/>
      <x:c r="V94" s="7"/>
      <x:c r="W94" s="7"/>
    </x:row>
    <x:row r="95" ht="23" customHeight="1">
      <x:c r="A95" s="1"/>
      <x:c r="B95" s="1"/>
      <x:c r="C95" s="7"/>
      <x:c r="D95" s="7"/>
      <x:c r="E95" s="7"/>
      <x:c r="F95" s="7"/>
      <x:c r="G95" s="7"/>
      <x:c r="H95" s="7"/>
      <x:c r="I95" s="7"/>
      <x:c r="J95" s="7"/>
      <x:c r="K95" s="7"/>
      <x:c r="L95" s="7"/>
      <x:c r="M95" s="7"/>
      <x:c r="N95" s="7"/>
      <x:c r="O95" s="7"/>
      <x:c r="P95" s="7"/>
      <x:c r="Q95" s="7"/>
      <x:c r="R95" s="7"/>
      <x:c r="S95" s="7"/>
      <x:c r="T95" s="7"/>
      <x:c r="U95" s="7"/>
      <x:c r="V95" s="7"/>
      <x:c r="W95" s="7"/>
    </x:row>
    <x:row r="96" ht="23" customHeight="1">
      <x:c r="A96" s="1"/>
      <x:c r="B96" s="1"/>
      <x:c r="C96" s="7"/>
      <x:c r="D96" s="7"/>
      <x:c r="E96" s="7"/>
      <x:c r="F96" s="7"/>
      <x:c r="G96" s="7"/>
      <x:c r="H96" s="7"/>
      <x:c r="I96" s="7"/>
      <x:c r="J96" s="7"/>
      <x:c r="K96" s="7"/>
      <x:c r="L96" s="7"/>
      <x:c r="M96" s="7"/>
      <x:c r="N96" s="7"/>
      <x:c r="O96" s="7"/>
      <x:c r="P96" s="7"/>
      <x:c r="Q96" s="7"/>
      <x:c r="R96" s="7"/>
      <x:c r="S96" s="7"/>
      <x:c r="T96" s="7"/>
      <x:c r="U96" s="7"/>
      <x:c r="V96" s="7"/>
      <x:c r="W96" s="7"/>
    </x:row>
    <x:row r="97" ht="23" customHeight="1">
      <x:c r="A97" s="1"/>
      <x:c r="B97" s="1"/>
      <x:c r="C97" s="7"/>
      <x:c r="D97" s="7"/>
      <x:c r="E97" s="7"/>
      <x:c r="F97" s="7"/>
      <x:c r="G97" s="7"/>
      <x:c r="H97" s="7"/>
      <x:c r="I97" s="7"/>
      <x:c r="J97" s="7"/>
      <x:c r="K97" s="7"/>
      <x:c r="L97" s="7"/>
      <x:c r="M97" s="7"/>
      <x:c r="N97" s="7"/>
      <x:c r="O97" s="7"/>
      <x:c r="P97" s="7"/>
      <x:c r="Q97" s="7"/>
      <x:c r="R97" s="7"/>
      <x:c r="S97" s="7"/>
      <x:c r="T97" s="7"/>
      <x:c r="U97" s="7"/>
      <x:c r="V97" s="7"/>
      <x:c r="W97" s="7"/>
    </x:row>
    <x:row r="98" ht="23" customHeight="1">
      <x:c r="A98" s="1"/>
      <x:c r="B98" s="1"/>
      <x:c r="C98" s="7"/>
      <x:c r="D98" s="7"/>
      <x:c r="E98" s="7"/>
      <x:c r="F98" s="7"/>
      <x:c r="G98" s="7"/>
      <x:c r="H98" s="7"/>
      <x:c r="I98" s="7"/>
      <x:c r="J98" s="7"/>
      <x:c r="K98" s="7"/>
      <x:c r="L98" s="7"/>
      <x:c r="M98" s="7"/>
      <x:c r="N98" s="7"/>
      <x:c r="O98" s="7"/>
      <x:c r="P98" s="7"/>
      <x:c r="Q98" s="7"/>
      <x:c r="R98" s="7"/>
      <x:c r="S98" s="7"/>
      <x:c r="T98" s="7"/>
      <x:c r="U98" s="7"/>
      <x:c r="V98" s="7"/>
      <x:c r="W98" s="7"/>
    </x:row>
    <x:row r="99" ht="23" customHeight="1">
      <x:c r="A99" s="1"/>
      <x:c r="B99" s="1"/>
      <x:c r="C99" s="7"/>
      <x:c r="D99" s="7"/>
      <x:c r="E99" s="7"/>
      <x:c r="F99" s="7"/>
      <x:c r="G99" s="7"/>
      <x:c r="H99" s="7"/>
      <x:c r="I99" s="7"/>
      <x:c r="J99" s="7"/>
      <x:c r="K99" s="7"/>
      <x:c r="L99" s="7"/>
      <x:c r="M99" s="7"/>
      <x:c r="N99" s="7"/>
      <x:c r="O99" s="7"/>
      <x:c r="P99" s="7"/>
      <x:c r="Q99" s="7"/>
      <x:c r="R99" s="7"/>
      <x:c r="S99" s="7"/>
      <x:c r="T99" s="7"/>
      <x:c r="U99" s="7"/>
      <x:c r="V99" s="7"/>
      <x:c r="W99" s="7"/>
    </x:row>
    <x:row r="100" ht="23" customHeight="1">
      <x:c r="A100" s="1"/>
      <x:c r="B100" s="1"/>
      <x:c r="C100" s="7"/>
      <x:c r="D100" s="7"/>
      <x:c r="E100" s="7"/>
      <x:c r="F100" s="7"/>
      <x:c r="G100" s="7"/>
      <x:c r="H100" s="7"/>
      <x:c r="I100" s="7"/>
      <x:c r="J100" s="7"/>
      <x:c r="K100" s="7"/>
      <x:c r="L100" s="7"/>
      <x:c r="M100" s="7"/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</x:row>
  </x:sheetData>
  <x:mergeCells>
    <x:mergeCell ref="A1:J2"/>
    <x:mergeCell ref="A3:J3"/>
    <x:mergeCell ref="A4:B4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7" hidden="0" customWidth="1"/>
    <x:col min="2" max="2" width="19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</x:cols>
  <x:sheetData>
    <x:row r="1" ht="23" customHeight="1">
      <x:c r="A1" s="3" t="str">
        <x:v>RR-FEC-2000 | Поток 48 мес</x:v>
      </x:c>
      <x:c r="B1" s="3"/>
      <x:c r="C1" s="3"/>
      <x:c r="D1" s="3"/>
      <x:c r="E1" s="3"/>
      <x:c r="F1" s="3"/>
      <x:c r="G1" s="3"/>
      <x:c r="H1" s="3"/>
      <x:c r="I1" s="3"/>
      <x:c r="J1" s="3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23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 ht="23" customHeight="1">
      <x:c r="A3" s="1" t="str">
        <x:v>Концепция • цены 24.10.2026 • все прогнозы — редактируемые допущения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23" customHeight="1">
      <x:c r="A4" s="1" t="str">
        <x:v>Сценарий:</x:v>
      </x:c>
      <x:c r="B4" s="1"/>
      <x:c r="C4" s="4" t="str">
        <x:f>'Допущения'!B6</x:f>
        <x:v>Целевая окупаемость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23" customHeight="1">
      <x:c r="A5" s="1"/>
      <x:c r="B5" s="7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42" customHeight="1">
      <x:c r="A6" s="24" t="str">
        <x:v>Мес</x:v>
      </x:c>
      <x:c r="B6" s="25" t="str">
        <x:v>Разгон × сезон</x:v>
      </x:c>
      <x:c r="C6" s="24" t="str">
        <x:v>Билеты</x:v>
      </x:c>
      <x:c r="D6" s="24" t="str">
        <x:v>Техно</x:v>
      </x:c>
      <x:c r="E6" s="24" t="str">
        <x:v>Аркады</x:v>
      </x:c>
      <x:c r="F6" s="24" t="str">
        <x:v>Праздники</x:v>
      </x:c>
      <x:c r="G6" s="24" t="str">
        <x:v>Кафе</x:v>
      </x:c>
      <x:c r="H6" s="24" t="str">
        <x:v>Мастер-классы</x:v>
      </x:c>
      <x:c r="I6" s="24" t="str">
        <x:v>Фото</x:v>
      </x:c>
      <x:c r="J6" s="24" t="str">
        <x:v>Платежи</x:v>
      </x:c>
      <x:c r="K6" s="24" t="str">
        <x:v>Без НДС</x:v>
      </x:c>
      <x:c r="L6" s="24" t="str">
        <x:v>Прямые</x:v>
      </x:c>
      <x:c r="M6" s="24" t="str">
        <x:v>Эквайринг</x:v>
      </x:c>
      <x:c r="N6" s="24" t="str">
        <x:v>Постоянные</x:v>
      </x:c>
      <x:c r="O6" s="24" t="str">
        <x:v>Налог</x:v>
      </x:c>
      <x:c r="P6" s="24" t="str">
        <x:v>Обновление</x:v>
      </x:c>
      <x:c r="Q6" s="24" t="str">
        <x:v>EBITDA</x:v>
      </x:c>
      <x:c r="R6" s="1" t="str">
        <x:v>Поток</x:v>
      </x:c>
      <x:c r="S6" s="1" t="str">
        <x:v>Накопленный</x:v>
      </x:c>
      <x:c r="T6" s="1" t="str">
        <x:v>Окуп. мес</x:v>
      </x:c>
      <x:c r="U6" s="1" t="str">
        <x:v>Дети/час сред.</x:v>
      </x:c>
      <x:c r="V6" s="1"/>
      <x:c r="W6" s="1"/>
    </x:row>
    <x:row r="7" ht="23" customHeight="1">
      <x:c r="A7" s="1" t="n">
        <x:v>1</x:v>
      </x:c>
      <x:c r="B7" s="17" t="n">
        <x:f>'Допущения'!C42*'Допущения'!D42</x:f>
        <x:v>0.5033898305084746</x:v>
      </x:c>
      <x:c r="C7" s="9" t="n">
        <x:f>'Допущения'!C31*'Допущения'!$B$8*'Допущения'!D31*$B7*(1+'Допущения'!$B$13)^0</x:f>
        <x:v>4235811.483050848</x:v>
      </x:c>
      <x:c r="D7" s="9" t="n">
        <x:f>'Допущения'!C32*'Допущения'!$B$8*'Допущения'!D32*$B7*(1+'Допущения'!$B$13)^0</x:f>
        <x:v>662396.5830508474</x:v>
      </x:c>
      <x:c r="E7" s="9" t="n">
        <x:f>'Допущения'!C33*'Допущения'!$B$8*'Допущения'!D33*$B7*(1+'Допущения'!$B$13)^0</x:f>
        <x:v>797329.2203389831</x:v>
      </x:c>
      <x:c r="F7" s="9" t="n">
        <x:f>'Допущения'!C34*'Допущения'!$B$8*'Допущения'!D34*$B7*(1+'Допущения'!$B$13)^0</x:f>
        <x:v>1011994.7796610171</x:v>
      </x:c>
      <x:c r="G7" s="9" t="n">
        <x:f>'Допущения'!C35*'Допущения'!$B$8*'Допущения'!D35*$B7*(1+'Допущения'!$B$13)^0</x:f>
        <x:v>1793990.745762712</x:v>
      </x:c>
      <x:c r="H7" s="9" t="n">
        <x:f>'Допущения'!C36*'Допущения'!$B$8*'Допущения'!D36*$B7*(1+'Допущения'!$B$13)^0</x:f>
        <x:v>147582.57203389832</x:v>
      </x:c>
      <x:c r="I7" s="9" t="n">
        <x:f>'Допущения'!C37*'Допущения'!$B$8*'Допущения'!D37*$B7*(1+'Допущения'!$B$13)^0</x:f>
        <x:v>134932.6372881356</x:v>
      </x:c>
      <x:c r="J7" s="7" t="n">
        <x:f>SUM(C7:I7)</x:f>
        <x:v>8784038.021186443</x:v>
      </x:c>
      <x:c r="K7" s="9" t="n">
        <x:f>J7/(1+'Допущения'!$B$9)</x:f>
        <x:v>8365750.49636804</x:v>
      </x:c>
      <x:c r="L7" s="9" t="n">
        <x:f>C7/(1+'Допущения'!$B$9)*'Допущения'!E31+'Допущения'!C31*'Допущения'!$B$8*$B7*'Допущения'!F31*(1+'Допущения'!$B$14)^0+D7/(1+'Допущения'!$B$9)*'Допущения'!E32+'Допущения'!C32*'Допущения'!$B$8*$B7*'Допущения'!F32*(1+'Допущения'!$B$14)^0+E7/(1+'Допущения'!$B$9)*'Допущения'!E33+'Допущения'!C33*'Допущения'!$B$8*$B7*'Допущения'!F33*(1+'Допущения'!$B$14)^0+F7/(1+'Допущения'!$B$9)*'Допущения'!E34+'Допущения'!C34*'Допущения'!$B$8*$B7*'Допущения'!F34*(1+'Допущения'!$B$14)^0+G7/(1+'Допущения'!$B$9)*'Допущения'!E35+'Допущения'!C35*'Допущения'!$B$8*$B7*'Допущения'!F35*(1+'Допущения'!$B$14)^0+H7/(1+'Допущения'!$B$9)*'Допущения'!E36+'Допущения'!C36*'Допущения'!$B$8*$B7*'Допущения'!F36*(1+'Допущения'!$B$14)^0+I7/(1+'Допущения'!$B$9)*'Допущения'!E37+'Допущения'!C37*'Допущения'!$B$8*$B7*'Допущения'!F37*(1+'Допущения'!$B$14)^0</x:f>
        <x:v>1175878.06125908</x:v>
      </x:c>
      <x:c r="M7" s="9" t="n">
        <x:f>J7*'Допущения'!$B$11</x:f>
        <x:v>175680.76042372888</x:v>
      </x:c>
      <x:c r="N7" s="9" t="n">
        <x:f>'Инвестиции'!$C$35*(1+'Допущения'!$B$14)^0</x:f>
        <x:v>4524971.203083334</x:v>
      </x:c>
      <x:c r="O7" s="9" t="n">
        <x:f>K7*'Допущения'!$B$10</x:f>
        <x:v>501945.0297820824</x:v>
      </x:c>
      <x:c r="P7" s="9" t="n">
        <x:f>K7*'Допущения'!$B$12</x:f>
        <x:v>167315.0099273608</x:v>
      </x:c>
      <x:c r="Q7" s="7" t="n">
        <x:f>K7-L7-M7-N7</x:f>
        <x:v>2489220.471601898</x:v>
      </x:c>
      <x:c r="R7" s="7" t="n">
        <x:f>Q7-O7-P7</x:f>
        <x:v>1819960.4318924546</x:v>
      </x:c>
      <x:c r="S7" s="9" t="n">
        <x:f>R7-'Инвестиции'!C20</x:f>
        <x:v>-98232462.35735753</x:v>
      </x:c>
      <x:c r="T7" s="7" t="n">
        <x:f>IF(S7&gt;=0,A7,999)</x:f>
        <x:v>999</x:v>
      </x:c>
      <x:c r="U7" s="22" t="n">
        <x:f>'Допущения'!C31*'Допущения'!$B$8*B7*'Допущения'!$B$17/'Допущения'!$B$18/'Допущения'!$B$16</x:f>
        <x:v>37.75233050847458</x:v>
      </x:c>
      <x:c r="V7" s="7"/>
      <x:c r="W7" s="7"/>
    </x:row>
    <x:row r="8" ht="23" customHeight="1">
      <x:c r="A8" s="1" t="n">
        <x:v>2</x:v>
      </x:c>
      <x:c r="B8" s="17" t="n">
        <x:f>'Допущения'!C43*'Допущения'!D43</x:f>
        <x:v>0.5872881355932205</x:v>
      </x:c>
      <x:c r="C8" s="9" t="n">
        <x:f>'Допущения'!C31*'Допущения'!$B$8*'Допущения'!D31*$B8*(1+'Допущения'!$B$13)^0</x:f>
        <x:v>4941780.063559323</x:v>
      </x:c>
      <x:c r="D8" s="9" t="n">
        <x:f>'Допущения'!C32*'Допущения'!$B$8*'Допущения'!D32*$B8*(1+'Допущения'!$B$13)^0</x:f>
        <x:v>772796.0135593221</x:v>
      </x:c>
      <x:c r="E8" s="9" t="n">
        <x:f>'Допущения'!C33*'Допущения'!$B$8*'Допущения'!D33*$B8*(1+'Допущения'!$B$13)^0</x:f>
        <x:v>930217.4237288138</x:v>
      </x:c>
      <x:c r="F8" s="9" t="n">
        <x:f>'Допущения'!C34*'Допущения'!$B$8*'Допущения'!D34*$B8*(1+'Допущения'!$B$13)^0</x:f>
        <x:v>1180660.5762711866</x:v>
      </x:c>
      <x:c r="G8" s="9" t="n">
        <x:f>'Допущения'!C35*'Допущения'!$B$8*'Допущения'!D35*$B8*(1+'Допущения'!$B$13)^0</x:f>
        <x:v>2092989.203389831</x:v>
      </x:c>
      <x:c r="H8" s="9" t="n">
        <x:f>'Допущения'!C36*'Допущения'!$B$8*'Допущения'!D36*$B8*(1+'Допущения'!$B$13)^0</x:f>
        <x:v>172179.6673728814</x:v>
      </x:c>
      <x:c r="I8" s="9" t="n">
        <x:f>'Допущения'!C37*'Допущения'!$B$8*'Допущения'!D37*$B8*(1+'Допущения'!$B$13)^0</x:f>
        <x:v>157421.41016949152</x:v>
      </x:c>
      <x:c r="J8" s="7" t="n">
        <x:f>SUM(C8:I8)</x:f>
        <x:v>10248044.358050847</x:v>
      </x:c>
      <x:c r="K8" s="9" t="n">
        <x:f>J8/(1+'Допущения'!$B$9)</x:f>
        <x:v>9760042.245762711</x:v>
      </x:c>
      <x:c r="L8" s="9" t="n">
        <x:f>C8/(1+'Допущения'!$B$9)*'Допущения'!E31+'Допущения'!C31*'Допущения'!$B$8*$B8*'Допущения'!F31*(1+'Допущения'!$B$14)^0+D8/(1+'Допущения'!$B$9)*'Допущения'!E32+'Допущения'!C32*'Допущения'!$B$8*$B8*'Допущения'!F32*(1+'Допущения'!$B$14)^0+E8/(1+'Допущения'!$B$9)*'Допущения'!E33+'Допущения'!C33*'Допущения'!$B$8*$B8*'Допущения'!F33*(1+'Допущения'!$B$14)^0+F8/(1+'Допущения'!$B$9)*'Допущения'!E34+'Допущения'!C34*'Допущения'!$B$8*$B8*'Допущения'!F34*(1+'Допущения'!$B$14)^0+G8/(1+'Допущения'!$B$9)*'Допущения'!E35+'Допущения'!C35*'Допущения'!$B$8*$B8*'Допущения'!F35*(1+'Допущения'!$B$14)^0+H8/(1+'Допущения'!$B$9)*'Допущения'!E36+'Допущения'!C36*'Допущения'!$B$8*$B8*'Допущения'!F36*(1+'Допущения'!$B$14)^0+I8/(1+'Допущения'!$B$9)*'Допущения'!E37+'Допущения'!C37*'Допущения'!$B$8*$B8*'Допущения'!F37*(1+'Допущения'!$B$14)^0</x:f>
        <x:v>1371857.7381355935</x:v>
      </x:c>
      <x:c r="M8" s="9" t="n">
        <x:f>J8*'Допущения'!$B$11</x:f>
        <x:v>204960.88716101696</x:v>
      </x:c>
      <x:c r="N8" s="9" t="n">
        <x:f>'Инвестиции'!$C$35*(1+'Допущения'!$B$14)^0</x:f>
        <x:v>4524971.203083334</x:v>
      </x:c>
      <x:c r="O8" s="9" t="n">
        <x:f>K8*'Допущения'!$B$10</x:f>
        <x:v>585602.5347457627</x:v>
      </x:c>
      <x:c r="P8" s="9" t="n">
        <x:f>K8*'Допущения'!$B$12</x:f>
        <x:v>195200.84491525425</x:v>
      </x:c>
      <x:c r="Q8" s="7" t="n">
        <x:f>K8-L8-M8-N8</x:f>
        <x:v>3658252.4173827674</x:v>
      </x:c>
      <x:c r="R8" s="7" t="n">
        <x:f>Q8-O8-P8</x:f>
        <x:v>2877449.037721751</x:v>
      </x:c>
      <x:c r="S8" s="7" t="n">
        <x:f>S7+R8</x:f>
        <x:v>-95355013.31963578</x:v>
      </x:c>
      <x:c r="T8" s="7" t="n">
        <x:f>IF(S8&gt;=0,A8,999)</x:f>
        <x:v>999</x:v>
      </x:c>
      <x:c r="U8" s="22" t="n">
        <x:f>'Допущения'!C31*'Допущения'!$B$8*B8*'Допущения'!$B$17/'Допущения'!$B$18/'Допущения'!$B$16</x:f>
        <x:v>44.04438559322035</x:v>
      </x:c>
      <x:c r="V8" s="7"/>
      <x:c r="W8" s="7"/>
    </x:row>
    <x:row r="9" ht="23" customHeight="1">
      <x:c r="A9" s="1" t="n">
        <x:v>3</x:v>
      </x:c>
      <x:c r="B9" s="17" t="n">
        <x:f>'Допущения'!C44*'Допущения'!D44</x:f>
        <x:v>0.6610169491525424</x:v>
      </x:c>
      <x:c r="C9" s="9" t="n">
        <x:f>'Допущения'!C31*'Допущения'!$B$8*'Допущения'!D31*$B9*(1+'Допущения'!$B$13)^0</x:f>
        <x:v>5562176.694915255</x:v>
      </x:c>
      <x:c r="D9" s="9" t="n">
        <x:f>'Допущения'!C32*'Допущения'!$B$8*'Допущения'!D32*$B9*(1+'Допущения'!$B$13)^0</x:f>
        <x:v>869813.6949152541</x:v>
      </x:c>
      <x:c r="E9" s="9" t="n">
        <x:f>'Допущения'!C33*'Допущения'!$B$8*'Допущения'!D33*$B9*(1+'Допущения'!$B$13)^0</x:f>
        <x:v>1046997.966101695</x:v>
      </x:c>
      <x:c r="F9" s="9" t="n">
        <x:f>'Допущения'!C34*'Допущения'!$B$8*'Допущения'!D34*$B9*(1+'Допущения'!$B$13)^0</x:f>
        <x:v>1328882.0338983051</x:v>
      </x:c>
      <x:c r="G9" s="9" t="n">
        <x:f>'Допущения'!C35*'Допущения'!$B$8*'Допущения'!D35*$B9*(1+'Допущения'!$B$13)^0</x:f>
        <x:v>2355745.4237288134</x:v>
      </x:c>
      <x:c r="H9" s="9" t="n">
        <x:f>'Допущения'!C36*'Допущения'!$B$8*'Допущения'!D36*$B9*(1+'Допущения'!$B$13)^0</x:f>
        <x:v>193795.2966101695</x:v>
      </x:c>
      <x:c r="I9" s="9" t="n">
        <x:f>'Допущения'!C37*'Допущения'!$B$8*'Допущения'!D37*$B9*(1+'Допущения'!$B$13)^0</x:f>
        <x:v>177184.27118644063</x:v>
      </x:c>
      <x:c r="J9" s="7" t="n">
        <x:f>SUM(C9:I9)</x:f>
        <x:v>11534595.381355934</x:v>
      </x:c>
      <x:c r="K9" s="9" t="n">
        <x:f>J9/(1+'Допущения'!$B$9)</x:f>
        <x:v>10985328.934624698</x:v>
      </x:c>
      <x:c r="L9" s="9" t="n">
        <x:f>C9/(1+'Допущения'!$B$9)*'Допущения'!E31+'Допущения'!C31*'Допущения'!$B$8*$B9*'Допущения'!F31*(1+'Допущения'!$B$14)^0+D9/(1+'Допущения'!$B$9)*'Допущения'!E32+'Допущения'!C32*'Допущения'!$B$8*$B9*'Допущения'!F32*(1+'Допущения'!$B$14)^0+E9/(1+'Допущения'!$B$9)*'Допущения'!E33+'Допущения'!C33*'Допущения'!$B$8*$B9*'Допущения'!F33*(1+'Допущения'!$B$14)^0+F9/(1+'Допущения'!$B$9)*'Допущения'!E34+'Допущения'!C34*'Допущения'!$B$8*$B9*'Допущения'!F34*(1+'Допущения'!$B$14)^0+G9/(1+'Допущения'!$B$9)*'Допущения'!E35+'Допущения'!C35*'Допущения'!$B$8*$B9*'Допущения'!F35*(1+'Допущения'!$B$14)^0+H9/(1+'Допущения'!$B$9)*'Допущения'!E36+'Допущения'!C36*'Допущения'!$B$8*$B9*'Допущения'!F36*(1+'Допущения'!$B$14)^0+I9/(1+'Допущения'!$B$9)*'Допущения'!E37+'Допущения'!C37*'Допущения'!$B$8*$B9*'Допущения'!F37*(1+'Допущения'!$B$14)^0</x:f>
        <x:v>1544082.3026634383</x:v>
      </x:c>
      <x:c r="M9" s="9" t="n">
        <x:f>J9*'Допущения'!$B$11</x:f>
        <x:v>230691.9076271187</x:v>
      </x:c>
      <x:c r="N9" s="9" t="n">
        <x:f>'Инвестиции'!$C$35*(1+'Допущения'!$B$14)^0</x:f>
        <x:v>4524971.203083334</x:v>
      </x:c>
      <x:c r="O9" s="9" t="n">
        <x:f>K9*'Допущения'!$B$10</x:f>
        <x:v>659119.7360774819</x:v>
      </x:c>
      <x:c r="P9" s="9" t="n">
        <x:f>K9*'Допущения'!$B$12</x:f>
        <x:v>219706.57869249396</x:v>
      </x:c>
      <x:c r="Q9" s="7" t="n">
        <x:f>K9-L9-M9-N9</x:f>
        <x:v>4685583.521250808</x:v>
      </x:c>
      <x:c r="R9" s="7" t="n">
        <x:f>Q9-O9-P9</x:f>
        <x:v>3806757.206480832</x:v>
      </x:c>
      <x:c r="S9" s="7" t="n">
        <x:f>S8+R9</x:f>
        <x:v>-91548256.11315495</x:v>
      </x:c>
      <x:c r="T9" s="7" t="n">
        <x:f>IF(S9&gt;=0,A9,999)</x:f>
        <x:v>999</x:v>
      </x:c>
      <x:c r="U9" s="22" t="n">
        <x:f>'Допущения'!C31*'Допущения'!$B$8*B9*'Допущения'!$B$17/'Допущения'!$B$18/'Допущения'!$B$16</x:f>
        <x:v>49.573767334360554</x:v>
      </x:c>
      <x:c r="V9" s="7"/>
      <x:c r="W9" s="7"/>
    </x:row>
    <x:row r="10" ht="23" customHeight="1">
      <x:c r="A10" s="1" t="n">
        <x:v>4</x:v>
      </x:c>
      <x:c r="B10" s="17" t="n">
        <x:f>'Допущения'!C45*'Допущения'!D45</x:f>
        <x:v>0.6864406779661016</x:v>
      </x:c>
      <x:c r="C10" s="9" t="n">
        <x:f>'Допущения'!C31*'Допущения'!$B$8*'Допущения'!D31*$B10*(1+'Допущения'!$B$13)^0</x:f>
        <x:v>5776106.567796609</x:v>
      </x:c>
      <x:c r="D10" s="9" t="n">
        <x:f>'Допущения'!C32*'Допущения'!$B$8*'Допущения'!D32*$B10*(1+'Допущения'!$B$13)^0</x:f>
        <x:v>903268.06779661</x:v>
      </x:c>
      <x:c r="E10" s="9" t="n">
        <x:f>'Допущения'!C33*'Допущения'!$B$8*'Допущения'!D33*$B10*(1+'Допущения'!$B$13)^0</x:f>
        <x:v>1087267.1186440678</x:v>
      </x:c>
      <x:c r="F10" s="9" t="n">
        <x:f>'Допущения'!C34*'Допущения'!$B$8*'Допущения'!D34*$B10*(1+'Допущения'!$B$13)^0</x:f>
        <x:v>1379992.881355932</x:v>
      </x:c>
      <x:c r="G10" s="9" t="n">
        <x:f>'Допущения'!C35*'Допущения'!$B$8*'Допущения'!D35*$B10*(1+'Допущения'!$B$13)^0</x:f>
        <x:v>2446351.0169491526</x:v>
      </x:c>
      <x:c r="H10" s="9" t="n">
        <x:f>'Допущения'!C36*'Допущения'!$B$8*'Допущения'!D36*$B10*(1+'Допущения'!$B$13)^0</x:f>
        <x:v>201248.96186440677</x:v>
      </x:c>
      <x:c r="I10" s="9" t="n">
        <x:f>'Допущения'!C37*'Допущения'!$B$8*'Допущения'!D37*$B10*(1+'Допущения'!$B$13)^0</x:f>
        <x:v>183999.05084745758</x:v>
      </x:c>
      <x:c r="J10" s="7" t="n">
        <x:f>SUM(C10:I10)</x:f>
        <x:v>11978233.665254237</x:v>
      </x:c>
      <x:c r="K10" s="9" t="n">
        <x:f>J10/(1+'Допущения'!$B$9)</x:f>
        <x:v>11407841.585956415</x:v>
      </x:c>
      <x:c r="L10" s="9" t="n">
        <x:f>C10/(1+'Допущения'!$B$9)*'Допущения'!E31+'Допущения'!C31*'Допущения'!$B$8*$B10*'Допущения'!F31*(1+'Допущения'!$B$14)^0+D10/(1+'Допущения'!$B$9)*'Допущения'!E32+'Допущения'!C32*'Допущения'!$B$8*$B10*'Допущения'!F32*(1+'Допущения'!$B$14)^0+E10/(1+'Допущения'!$B$9)*'Допущения'!E33+'Допущения'!C33*'Допущения'!$B$8*$B10*'Допущения'!F33*(1+'Допущения'!$B$14)^0+F10/(1+'Допущения'!$B$9)*'Допущения'!E34+'Допущения'!C34*'Допущения'!$B$8*$B10*'Допущения'!F34*(1+'Допущения'!$B$14)^0+G10/(1+'Допущения'!$B$9)*'Допущения'!E35+'Допущения'!C35*'Допущения'!$B$8*$B10*'Допущения'!F35*(1+'Допущения'!$B$14)^0+H10/(1+'Допущения'!$B$9)*'Допущения'!E36+'Допущения'!C36*'Допущения'!$B$8*$B10*'Допущения'!F36*(1+'Допущения'!$B$14)^0+I10/(1+'Допущения'!$B$9)*'Допущения'!E37+'Допущения'!C37*'Допущения'!$B$8*$B10*'Допущения'!F37*(1+'Допущения'!$B$14)^0</x:f>
        <x:v>1603470.0835351087</x:v>
      </x:c>
      <x:c r="M10" s="9" t="n">
        <x:f>J10*'Допущения'!$B$11</x:f>
        <x:v>239564.67330508475</x:v>
      </x:c>
      <x:c r="N10" s="9" t="n">
        <x:f>'Инвестиции'!$C$35*(1+'Допущения'!$B$14)^0</x:f>
        <x:v>4524971.203083334</x:v>
      </x:c>
      <x:c r="O10" s="9" t="n">
        <x:f>K10*'Допущения'!$B$10</x:f>
        <x:v>684470.4951573849</x:v>
      </x:c>
      <x:c r="P10" s="9" t="n">
        <x:f>K10*'Допущения'!$B$12</x:f>
        <x:v>228156.8317191283</x:v>
      </x:c>
      <x:c r="Q10" s="7" t="n">
        <x:f>K10-L10-M10-N10</x:f>
        <x:v>5039835.626032888</x:v>
      </x:c>
      <x:c r="R10" s="7" t="n">
        <x:f>Q10-O10-P10</x:f>
        <x:v>4127208.2991563743</x:v>
      </x:c>
      <x:c r="S10" s="7" t="n">
        <x:f>S9+R10</x:f>
        <x:v>-87421047.81399858</x:v>
      </x:c>
      <x:c r="T10" s="7" t="n">
        <x:f>IF(S10&gt;=0,A10,999)</x:f>
        <x:v>999</x:v>
      </x:c>
      <x:c r="U10" s="22" t="n">
        <x:f>'Допущения'!C31*'Допущения'!$B$8*B10*'Допущения'!$B$17/'Допущения'!$B$18/'Допущения'!$B$16</x:f>
        <x:v>51.48045069337441</x:v>
      </x:c>
      <x:c r="V10" s="7"/>
      <x:c r="W10" s="7"/>
    </x:row>
    <x:row r="11" ht="23" customHeight="1">
      <x:c r="A11" s="1" t="n">
        <x:v>5</x:v>
      </x:c>
      <x:c r="B11" s="17" t="n">
        <x:f>'Допущения'!C46*'Допущения'!D46</x:f>
        <x:v>0.7347457627118643</x:v>
      </x:c>
      <x:c r="C11" s="9" t="n">
        <x:f>'Допущения'!C31*'Допущения'!$B$8*'Допущения'!D31*$B11*(1+'Допущения'!$B$13)^0</x:f>
        <x:v>6182573.326271186</x:v>
      </x:c>
      <x:c r="D11" s="9" t="n">
        <x:f>'Допущения'!C32*'Допущения'!$B$8*'Допущения'!D32*$B11*(1+'Допущения'!$B$13)^0</x:f>
        <x:v>966831.3762711862</x:v>
      </x:c>
      <x:c r="E11" s="9" t="n">
        <x:f>'Допущения'!C33*'Допущения'!$B$8*'Допущения'!D33*$B11*(1+'Допущения'!$B$13)^0</x:f>
        <x:v>1163778.508474576</x:v>
      </x:c>
      <x:c r="F11" s="9" t="n">
        <x:f>'Допущения'!C34*'Допущения'!$B$8*'Допущения'!D34*$B11*(1+'Допущения'!$B$13)^0</x:f>
        <x:v>1477103.4915254235</x:v>
      </x:c>
      <x:c r="G11" s="9" t="n">
        <x:f>'Допущения'!C35*'Допущения'!$B$8*'Допущения'!D35*$B11*(1+'Допущения'!$B$13)^0</x:f>
        <x:v>2618501.6440677964</x:v>
      </x:c>
      <x:c r="H11" s="9" t="n">
        <x:f>'Допущения'!C36*'Допущения'!$B$8*'Допущения'!D36*$B11*(1+'Допущения'!$B$13)^0</x:f>
        <x:v>215410.9258474576</x:v>
      </x:c>
      <x:c r="I11" s="9" t="n">
        <x:f>'Допущения'!C37*'Допущения'!$B$8*'Допущения'!D37*$B11*(1+'Допущения'!$B$13)^0</x:f>
        <x:v>196947.13220338977</x:v>
      </x:c>
      <x:c r="J11" s="7" t="n">
        <x:f>SUM(C11:I11)</x:f>
        <x:v>12821146.404661015</x:v>
      </x:c>
      <x:c r="K11" s="9" t="n">
        <x:f>J11/(1+'Допущения'!$B$9)</x:f>
        <x:v>12210615.62348668</x:v>
      </x:c>
      <x:c r="L11" s="9" t="n">
        <x:f>C11/(1+'Допущения'!$B$9)*'Допущения'!E31+'Допущения'!C31*'Допущения'!$B$8*$B11*'Допущения'!F31*(1+'Допущения'!$B$14)^0+D11/(1+'Допущения'!$B$9)*'Допущения'!E32+'Допущения'!C32*'Допущения'!$B$8*$B11*'Допущения'!F32*(1+'Допущения'!$B$14)^0+E11/(1+'Допущения'!$B$9)*'Допущения'!E33+'Допущения'!C33*'Допущения'!$B$8*$B11*'Допущения'!F33*(1+'Допущения'!$B$14)^0+F11/(1+'Допущения'!$B$9)*'Допущения'!E34+'Допущения'!C34*'Допущения'!$B$8*$B11*'Допущения'!F34*(1+'Допущения'!$B$14)^0+G11/(1+'Допущения'!$B$9)*'Допущения'!E35+'Допущения'!C35*'Допущения'!$B$8*$B11*'Допущения'!F35*(1+'Допущения'!$B$14)^0+H11/(1+'Допущения'!$B$9)*'Допущения'!E36+'Допущения'!C36*'Допущения'!$B$8*$B11*'Допущения'!F36*(1+'Допущения'!$B$14)^0+I11/(1+'Допущения'!$B$9)*'Допущения'!E37+'Допущения'!C37*'Допущения'!$B$8*$B11*'Допущения'!F37*(1+'Допущения'!$B$14)^0</x:f>
        <x:v>1716306.867191283</x:v>
      </x:c>
      <x:c r="M11" s="9" t="n">
        <x:f>J11*'Допущения'!$B$11</x:f>
        <x:v>256422.9280932203</x:v>
      </x:c>
      <x:c r="N11" s="9" t="n">
        <x:f>'Инвестиции'!$C$35*(1+'Допущения'!$B$14)^0</x:f>
        <x:v>4524971.203083334</x:v>
      </x:c>
      <x:c r="O11" s="9" t="n">
        <x:f>K11*'Допущения'!$B$10</x:f>
        <x:v>732636.9374092008</x:v>
      </x:c>
      <x:c r="P11" s="9" t="n">
        <x:f>K11*'Допущения'!$B$12</x:f>
        <x:v>244212.31246973362</x:v>
      </x:c>
      <x:c r="Q11" s="7" t="n">
        <x:f>K11-L11-M11-N11</x:f>
        <x:v>5712914.625118843</x:v>
      </x:c>
      <x:c r="R11" s="7" t="n">
        <x:f>Q11-O11-P11</x:f>
        <x:v>4736065.375239909</x:v>
      </x:c>
      <x:c r="S11" s="7" t="n">
        <x:f>S10+R11</x:f>
        <x:v>-82684982.43875867</x:v>
      </x:c>
      <x:c r="T11" s="7" t="n">
        <x:f>IF(S11&gt;=0,A11,999)</x:f>
        <x:v>999</x:v>
      </x:c>
      <x:c r="U11" s="22" t="n">
        <x:f>'Допущения'!C31*'Допущения'!$B$8*B11*'Допущения'!$B$17/'Допущения'!$B$18/'Допущения'!$B$16</x:f>
        <x:v>55.10314907550076</x:v>
      </x:c>
      <x:c r="V11" s="7"/>
      <x:c r="W11" s="7"/>
    </x:row>
    <x:row r="12" ht="23" customHeight="1">
      <x:c r="A12" s="1" t="n">
        <x:v>6</x:v>
      </x:c>
      <x:c r="B12" s="17" t="n">
        <x:f>'Допущения'!C47*'Допущения'!D47</x:f>
        <x:v>0.6406779661016948</x:v>
      </x:c>
      <x:c r="C12" s="9" t="n">
        <x:f>'Допущения'!C31*'Допущения'!$B$8*'Допущения'!D31*$B12*(1+'Допущения'!$B$13)^0</x:f>
        <x:v>5391032.796610168</x:v>
      </x:c>
      <x:c r="D12" s="9" t="n">
        <x:f>'Допущения'!C32*'Допущения'!$B$8*'Допущения'!D32*$B12*(1+'Допущения'!$B$13)^0</x:f>
        <x:v>843050.1966101693</x:v>
      </x:c>
      <x:c r="E12" s="9" t="n">
        <x:f>'Допущения'!C33*'Допущения'!$B$8*'Допущения'!D33*$B12*(1+'Допущения'!$B$13)^0</x:f>
        <x:v>1014782.6440677964</x:v>
      </x:c>
      <x:c r="F12" s="9" t="n">
        <x:f>'Допущения'!C34*'Допущения'!$B$8*'Допущения'!D34*$B12*(1+'Допущения'!$B$13)^0</x:f>
        <x:v>1287993.3559322031</x:v>
      </x:c>
      <x:c r="G12" s="9" t="n">
        <x:f>'Допущения'!C35*'Допущения'!$B$8*'Допущения'!D35*$B12*(1+'Допущения'!$B$13)^0</x:f>
        <x:v>2283260.949152542</x:v>
      </x:c>
      <x:c r="H12" s="9" t="n">
        <x:f>'Допущения'!C36*'Допущения'!$B$8*'Допущения'!D36*$B12*(1+'Допущения'!$B$13)^0</x:f>
        <x:v>187832.36440677964</x:v>
      </x:c>
      <x:c r="I12" s="9" t="n">
        <x:f>'Допущения'!C37*'Допущения'!$B$8*'Допущения'!D37*$B12*(1+'Допущения'!$B$13)^0</x:f>
        <x:v>171732.44745762704</x:v>
      </x:c>
      <x:c r="J12" s="7" t="n">
        <x:f>SUM(C12:I12)</x:f>
        <x:v>11179684.754237285</x:v>
      </x:c>
      <x:c r="K12" s="9" t="n">
        <x:f>J12/(1+'Допущения'!$B$9)</x:f>
        <x:v>10647318.813559318</x:v>
      </x:c>
      <x:c r="L12" s="9" t="n">
        <x:f>C12/(1+'Допущения'!$B$9)*'Допущения'!E31+'Допущения'!C31*'Допущения'!$B$8*$B12*'Допущения'!F31*(1+'Допущения'!$B$14)^0+D12/(1+'Допущения'!$B$9)*'Допущения'!E32+'Допущения'!C32*'Допущения'!$B$8*$B12*'Допущения'!F32*(1+'Допущения'!$B$14)^0+E12/(1+'Допущения'!$B$9)*'Допущения'!E33+'Допущения'!C33*'Допущения'!$B$8*$B12*'Допущения'!F33*(1+'Допущения'!$B$14)^0+F12/(1+'Допущения'!$B$9)*'Допущения'!E34+'Допущения'!C34*'Допущения'!$B$8*$B12*'Допущения'!F34*(1+'Допущения'!$B$14)^0+G12/(1+'Допущения'!$B$9)*'Допущения'!E35+'Допущения'!C35*'Допущения'!$B$8*$B12*'Допущения'!F35*(1+'Допущения'!$B$14)^0+H12/(1+'Допущения'!$B$9)*'Допущения'!E36+'Допущения'!C36*'Допущения'!$B$8*$B12*'Допущения'!F36*(1+'Допущения'!$B$14)^0+I12/(1+'Допущения'!$B$9)*'Допущения'!E37+'Допущения'!C37*'Допущения'!$B$8*$B12*'Допущения'!F37*(1+'Допущения'!$B$14)^0</x:f>
        <x:v>1496572.0779661012</x:v>
      </x:c>
      <x:c r="M12" s="9" t="n">
        <x:f>J12*'Допущения'!$B$11</x:f>
        <x:v>223593.6950847457</x:v>
      </x:c>
      <x:c r="N12" s="9" t="n">
        <x:f>'Инвестиции'!$C$35*(1+'Допущения'!$B$14)^0</x:f>
        <x:v>4524971.203083334</x:v>
      </x:c>
      <x:c r="O12" s="9" t="n">
        <x:f>K12*'Допущения'!$B$10</x:f>
        <x:v>638839.1288135591</x:v>
      </x:c>
      <x:c r="P12" s="9" t="n">
        <x:f>K12*'Допущения'!$B$12</x:f>
        <x:v>212946.37627118637</x:v>
      </x:c>
      <x:c r="Q12" s="7" t="n">
        <x:f>K12-L12-M12-N12</x:f>
        <x:v>4402181.837425138</x:v>
      </x:c>
      <x:c r="R12" s="7" t="n">
        <x:f>Q12-O12-P12</x:f>
        <x:v>3550396.3323403923</x:v>
      </x:c>
      <x:c r="S12" s="7" t="n">
        <x:f>S11+R12</x:f>
        <x:v>-79134586.10641828</x:v>
      </x:c>
      <x:c r="T12" s="7" t="n">
        <x:f>IF(S12&gt;=0,A12,999)</x:f>
        <x:v>999</x:v>
      </x:c>
      <x:c r="U12" s="22" t="n">
        <x:f>'Допущения'!C31*'Допущения'!$B$8*B12*'Допущения'!$B$17/'Допущения'!$B$18/'Допущения'!$B$16</x:f>
        <x:v>48.04842064714945</x:v>
      </x:c>
      <x:c r="V12" s="7"/>
      <x:c r="W12" s="7"/>
    </x:row>
    <x:row r="13" ht="23" customHeight="1">
      <x:c r="A13" s="1" t="n">
        <x:v>7</x:v>
      </x:c>
      <x:c r="B13" s="17" t="n">
        <x:f>'Допущения'!C48*'Допущения'!D48</x:f>
        <x:v>0.7245762711864406</x:v>
      </x:c>
      <x:c r="C13" s="9" t="n">
        <x:f>'Допущения'!C31*'Допущения'!$B$8*'Допущения'!D31*$B13*(1+'Допущения'!$B$13)^0</x:f>
        <x:v>6097001.377118643</x:v>
      </x:c>
      <x:c r="D13" s="9" t="n">
        <x:f>'Допущения'!C32*'Допущения'!$B$8*'Допущения'!D32*$B13*(1+'Допущения'!$B$13)^0</x:f>
        <x:v>953449.6271186438</x:v>
      </x:c>
      <x:c r="E13" s="9" t="n">
        <x:f>'Допущения'!C33*'Допущения'!$B$8*'Допущения'!D33*$B13*(1+'Допущения'!$B$13)^0</x:f>
        <x:v>1147670.847457627</x:v>
      </x:c>
      <x:c r="F13" s="9" t="n">
        <x:f>'Допущения'!C34*'Допущения'!$B$8*'Допущения'!D34*$B13*(1+'Допущения'!$B$13)^0</x:f>
        <x:v>1456659.1525423727</x:v>
      </x:c>
      <x:c r="G13" s="9" t="n">
        <x:f>'Допущения'!C35*'Допущения'!$B$8*'Допущения'!D35*$B13*(1+'Допущения'!$B$13)^0</x:f>
        <x:v>2582259.406779661</x:v>
      </x:c>
      <x:c r="H13" s="9" t="n">
        <x:f>'Допущения'!C36*'Допущения'!$B$8*'Допущения'!D36*$B13*(1+'Допущения'!$B$13)^0</x:f>
        <x:v>212429.4597457627</x:v>
      </x:c>
      <x:c r="I13" s="9" t="n">
        <x:f>'Допущения'!C37*'Допущения'!$B$8*'Допущения'!D37*$B13*(1+'Допущения'!$B$13)^0</x:f>
        <x:v>194221.220338983</x:v>
      </x:c>
      <x:c r="J13" s="7" t="n">
        <x:f>SUM(C13:I13)</x:f>
        <x:v>12643691.091101695</x:v>
      </x:c>
      <x:c r="K13" s="9" t="n">
        <x:f>J13/(1+'Допущения'!$B$9)</x:f>
        <x:v>12041610.562953994</x:v>
      </x:c>
      <x:c r="L13" s="9" t="n">
        <x:f>C13/(1+'Допущения'!$B$9)*'Допущения'!E31+'Допущения'!C31*'Допущения'!$B$8*$B13*'Допущения'!F31*(1+'Допущения'!$B$14)^0+D13/(1+'Допущения'!$B$9)*'Допущения'!E32+'Допущения'!C32*'Допущения'!$B$8*$B13*'Допущения'!F32*(1+'Допущения'!$B$14)^0+E13/(1+'Допущения'!$B$9)*'Допущения'!E33+'Допущения'!C33*'Допущения'!$B$8*$B13*'Допущения'!F33*(1+'Допущения'!$B$14)^0+F13/(1+'Допущения'!$B$9)*'Допущения'!E34+'Допущения'!C34*'Допущения'!$B$8*$B13*'Допущения'!F34*(1+'Допущения'!$B$14)^0+G13/(1+'Допущения'!$B$9)*'Допущения'!E35+'Допущения'!C35*'Допущения'!$B$8*$B13*'Допущения'!F35*(1+'Допущения'!$B$14)^0+H13/(1+'Допущения'!$B$9)*'Допущения'!E36+'Допущения'!C36*'Допущения'!$B$8*$B13*'Допущения'!F36*(1+'Допущения'!$B$14)^0+I13/(1+'Допущения'!$B$9)*'Допущения'!E37+'Допущения'!C37*'Допущения'!$B$8*$B13*'Допущения'!F37*(1+'Допущения'!$B$14)^0</x:f>
        <x:v>1692551.7548426145</x:v>
      </x:c>
      <x:c r="M13" s="9" t="n">
        <x:f>J13*'Допущения'!$B$11</x:f>
        <x:v>252873.8218220339</x:v>
      </x:c>
      <x:c r="N13" s="9" t="n">
        <x:f>'Инвестиции'!$C$35*(1+'Допущения'!$B$14)^0</x:f>
        <x:v>4524971.203083334</x:v>
      </x:c>
      <x:c r="O13" s="9" t="n">
        <x:f>K13*'Допущения'!$B$10</x:f>
        <x:v>722496.6337772396</x:v>
      </x:c>
      <x:c r="P13" s="9" t="n">
        <x:f>K13*'Допущения'!$B$12</x:f>
        <x:v>240832.21125907986</x:v>
      </x:c>
      <x:c r="Q13" s="7" t="n">
        <x:f>K13-L13-M13-N13</x:f>
        <x:v>5571213.783206011</x:v>
      </x:c>
      <x:c r="R13" s="7" t="n">
        <x:f>Q13-O13-P13</x:f>
        <x:v>4607884.938169692</x:v>
      </x:c>
      <x:c r="S13" s="7" t="n">
        <x:f>S12+R13</x:f>
        <x:v>-74526701.1682486</x:v>
      </x:c>
      <x:c r="T13" s="7" t="n">
        <x:f>IF(S13&gt;=0,A13,999)</x:f>
        <x:v>999</x:v>
      </x:c>
      <x:c r="U13" s="22" t="n">
        <x:f>'Допущения'!C31*'Допущения'!$B$8*B13*'Допущения'!$B$17/'Допущения'!$B$18/'Допущения'!$B$16</x:f>
        <x:v>54.340475731895225</x:v>
      </x:c>
      <x:c r="V13" s="7"/>
      <x:c r="W13" s="7"/>
    </x:row>
    <x:row r="14" ht="23" customHeight="1">
      <x:c r="A14" s="1" t="n">
        <x:v>8</x:v>
      </x:c>
      <x:c r="B14" s="17" t="n">
        <x:f>'Допущения'!C49*'Допущения'!D49</x:f>
        <x:v>0.8135593220338982</x:v>
      </x:c>
      <x:c r="C14" s="9" t="n">
        <x:f>'Допущения'!C31*'Допущения'!$B$8*'Допущения'!D31*$B14*(1+'Допущения'!$B$13)^0</x:f>
        <x:v>6845755.93220339</x:v>
      </x:c>
      <x:c r="D14" s="9" t="n">
        <x:f>'Допущения'!C32*'Допущения'!$B$8*'Допущения'!D32*$B14*(1+'Допущения'!$B$13)^0</x:f>
        <x:v>1070539.9322033895</x:v>
      </x:c>
      <x:c r="E14" s="9" t="n">
        <x:f>'Допущения'!C33*'Допущения'!$B$8*'Допущения'!D33*$B14*(1+'Допущения'!$B$13)^0</x:f>
        <x:v>1288612.8813559322</x:v>
      </x:c>
      <x:c r="F14" s="9" t="n">
        <x:f>'Допущения'!C34*'Допущения'!$B$8*'Допущения'!D34*$B14*(1+'Допущения'!$B$13)^0</x:f>
        <x:v>1635547.1186440678</x:v>
      </x:c>
      <x:c r="G14" s="9" t="n">
        <x:f>'Допущения'!C35*'Допущения'!$B$8*'Допущения'!D35*$B14*(1+'Допущения'!$B$13)^0</x:f>
        <x:v>2899378.9830508474</x:v>
      </x:c>
      <x:c r="H14" s="9" t="n">
        <x:f>'Допущения'!C36*'Допущения'!$B$8*'Допущения'!D36*$B14*(1+'Допущения'!$B$13)^0</x:f>
        <x:v>238517.2881355932</x:v>
      </x:c>
      <x:c r="I14" s="9" t="n">
        <x:f>'Допущения'!C37*'Допущения'!$B$8*'Допущения'!D37*$B14*(1+'Допущения'!$B$13)^0</x:f>
        <x:v>218072.9491525423</x:v>
      </x:c>
      <x:c r="J14" s="7" t="n">
        <x:f>SUM(C14:I14)</x:f>
        <x:v>14196425.084745763</x:v>
      </x:c>
      <x:c r="K14" s="9" t="n">
        <x:f>J14/(1+'Допущения'!$B$9)</x:f>
        <x:v>13520404.842615012</x:v>
      </x:c>
      <x:c r="L14" s="9" t="n">
        <x:f>C14/(1+'Допущения'!$B$9)*'Допущения'!E31+'Допущения'!C31*'Допущения'!$B$8*$B14*'Допущения'!F31*(1+'Допущения'!$B$14)^0+D14/(1+'Допущения'!$B$9)*'Допущения'!E32+'Допущения'!C32*'Допущения'!$B$8*$B14*'Допущения'!F32*(1+'Допущения'!$B$14)^0+E14/(1+'Допущения'!$B$9)*'Допущения'!E33+'Допущения'!C33*'Допущения'!$B$8*$B14*'Допущения'!F33*(1+'Допущения'!$B$14)^0+F14/(1+'Допущения'!$B$9)*'Допущения'!E34+'Допущения'!C34*'Допущения'!$B$8*$B14*'Допущения'!F34*(1+'Допущения'!$B$14)^0+G14/(1+'Допущения'!$B$9)*'Допущения'!E35+'Допущения'!C35*'Допущения'!$B$8*$B14*'Допущения'!F35*(1+'Допущения'!$B$14)^0+H14/(1+'Допущения'!$B$9)*'Допущения'!E36+'Допущения'!C36*'Допущения'!$B$8*$B14*'Допущения'!F36*(1+'Допущения'!$B$14)^0+I14/(1+'Допущения'!$B$9)*'Допущения'!E37+'Допущения'!C37*'Допущения'!$B$8*$B14*'Допущения'!F37*(1+'Допущения'!$B$14)^0</x:f>
        <x:v>1900408.9878934626</x:v>
      </x:c>
      <x:c r="M14" s="9" t="n">
        <x:f>J14*'Допущения'!$B$11</x:f>
        <x:v>283928.5016949153</x:v>
      </x:c>
      <x:c r="N14" s="9" t="n">
        <x:f>'Инвестиции'!$C$35*(1+'Допущения'!$B$14)^0</x:f>
        <x:v>4524971.203083334</x:v>
      </x:c>
      <x:c r="O14" s="9" t="n">
        <x:f>K14*'Допущения'!$B$10</x:f>
        <x:v>811224.2905569007</x:v>
      </x:c>
      <x:c r="P14" s="9" t="n">
        <x:f>K14*'Допущения'!$B$12</x:f>
        <x:v>270408.0968523002</x:v>
      </x:c>
      <x:c r="Q14" s="7" t="n">
        <x:f>K14-L14-M14-N14</x:f>
        <x:v>6811096.1499433005</x:v>
      </x:c>
      <x:c r="R14" s="7" t="n">
        <x:f>Q14-O14-P14</x:f>
        <x:v>5729463.762534099</x:v>
      </x:c>
      <x:c r="S14" s="7" t="n">
        <x:f>S13+R14</x:f>
        <x:v>-68797237.4057145</x:v>
      </x:c>
      <x:c r="T14" s="7" t="n">
        <x:f>IF(S14&gt;=0,A14,999)</x:f>
        <x:v>999</x:v>
      </x:c>
      <x:c r="U14" s="22" t="n">
        <x:f>'Допущения'!C31*'Допущения'!$B$8*B14*'Допущения'!$B$17/'Допущения'!$B$18/'Допущения'!$B$16</x:f>
        <x:v>61.01386748844375</x:v>
      </x:c>
      <x:c r="V14" s="7"/>
      <x:c r="W14" s="7"/>
    </x:row>
    <x:row r="15" ht="23" customHeight="1">
      <x:c r="A15" s="1" t="n">
        <x:v>9</x:v>
      </x:c>
      <x:c r="B15" s="17" t="n">
        <x:f>'Допущения'!C50*'Допущения'!D50</x:f>
        <x:v>1.0677966101694916</x:v>
      </x:c>
      <x:c r="C15" s="9" t="n">
        <x:f>'Допущения'!C31*'Допущения'!$B$8*'Допущения'!D31*$B15*(1+'Допущения'!$B$13)^0</x:f>
        <x:v>8985054.66101695</x:v>
      </x:c>
      <x:c r="D15" s="9" t="n">
        <x:f>'Допущения'!C32*'Допущения'!$B$8*'Допущения'!D32*$B15*(1+'Допущения'!$B$13)^0</x:f>
        <x:v>1405083.661016949</x:v>
      </x:c>
      <x:c r="E15" s="9" t="n">
        <x:f>'Допущения'!C33*'Допущения'!$B$8*'Допущения'!D33*$B15*(1+'Допущения'!$B$13)^0</x:f>
        <x:v>1691304.406779661</x:v>
      </x:c>
      <x:c r="F15" s="9" t="n">
        <x:f>'Допущения'!C34*'Допущения'!$B$8*'Допущения'!D34*$B15*(1+'Допущения'!$B$13)^0</x:f>
        <x:v>2146655.593220339</x:v>
      </x:c>
      <x:c r="G15" s="9" t="n">
        <x:f>'Допущения'!C35*'Допущения'!$B$8*'Допущения'!D35*$B15*(1+'Допущения'!$B$13)^0</x:f>
        <x:v>3805434.9152542376</x:v>
      </x:c>
      <x:c r="H15" s="9" t="n">
        <x:f>'Допущения'!C36*'Допущения'!$B$8*'Допущения'!D36*$B15*(1+'Допущения'!$B$13)^0</x:f>
        <x:v>313053.9406779661</x:v>
      </x:c>
      <x:c r="I15" s="9" t="n">
        <x:f>'Допущения'!C37*'Допущения'!$B$8*'Допущения'!D37*$B15*(1+'Допущения'!$B$13)^0</x:f>
        <x:v>286220.7457627118</x:v>
      </x:c>
      <x:c r="J15" s="7" t="n">
        <x:f>SUM(C15:I15)</x:f>
        <x:v>18632807.92372882</x:v>
      </x:c>
      <x:c r="K15" s="9" t="n">
        <x:f>J15/(1+'Допущения'!$B$9)</x:f>
        <x:v>17745531.35593221</x:v>
      </x:c>
      <x:c r="L15" s="9" t="n">
        <x:f>C15/(1+'Допущения'!$B$9)*'Допущения'!E31+'Допущения'!C31*'Допущения'!$B$8*$B15*'Допущения'!F31*(1+'Допущения'!$B$14)^0+D15/(1+'Допущения'!$B$9)*'Допущения'!E32+'Допущения'!C32*'Допущения'!$B$8*$B15*'Допущения'!F32*(1+'Допущения'!$B$14)^0+E15/(1+'Допущения'!$B$9)*'Допущения'!E33+'Допущения'!C33*'Допущения'!$B$8*$B15*'Допущения'!F33*(1+'Допущения'!$B$14)^0+F15/(1+'Допущения'!$B$9)*'Допущения'!E34+'Допущения'!C34*'Допущения'!$B$8*$B15*'Допущения'!F34*(1+'Допущения'!$B$14)^0+G15/(1+'Допущения'!$B$9)*'Допущения'!E35+'Допущения'!C35*'Допущения'!$B$8*$B15*'Допущения'!F35*(1+'Допущения'!$B$14)^0+H15/(1+'Допущения'!$B$9)*'Допущения'!E36+'Допущения'!C36*'Допущения'!$B$8*$B15*'Допущения'!F36*(1+'Допущения'!$B$14)^0+I15/(1+'Допущения'!$B$9)*'Допущения'!E37+'Допущения'!C37*'Допущения'!$B$8*$B15*'Допущения'!F37*(1+'Допущения'!$B$14)^0</x:f>
        <x:v>2494286.796610169</x:v>
      </x:c>
      <x:c r="M15" s="9" t="n">
        <x:f>J15*'Допущения'!$B$11</x:f>
        <x:v>372656.1584745764</x:v>
      </x:c>
      <x:c r="N15" s="9" t="n">
        <x:f>'Инвестиции'!$C$35*(1+'Допущения'!$B$14)^0</x:f>
        <x:v>4524971.203083334</x:v>
      </x:c>
      <x:c r="O15" s="9" t="n">
        <x:f>K15*'Допущения'!$B$10</x:f>
        <x:v>1064731.8813559324</x:v>
      </x:c>
      <x:c r="P15" s="9" t="n">
        <x:f>K15*'Допущения'!$B$12</x:f>
        <x:v>354910.6271186442</x:v>
      </x:c>
      <x:c r="Q15" s="7" t="n">
        <x:f>K15-L15-M15-N15</x:f>
        <x:v>10353617.197764132</x:v>
      </x:c>
      <x:c r="R15" s="7" t="n">
        <x:f>Q15-O15-P15</x:f>
        <x:v>8933974.689289557</x:v>
      </x:c>
      <x:c r="S15" s="7" t="n">
        <x:f>S14+R15</x:f>
        <x:v>-59863262.71642494</x:v>
      </x:c>
      <x:c r="T15" s="7" t="n">
        <x:f>IF(S15&gt;=0,A15,999)</x:f>
        <x:v>999</x:v>
      </x:c>
      <x:c r="U15" s="22" t="n">
        <x:f>'Допущения'!C31*'Допущения'!$B$8*B15*'Допущения'!$B$17/'Допущения'!$B$18/'Допущения'!$B$16</x:f>
        <x:v>80.08070107858244</x:v>
      </x:c>
      <x:c r="V15" s="7"/>
      <x:c r="W15" s="7"/>
    </x:row>
    <x:row r="16" ht="23" customHeight="1">
      <x:c r="A16" s="1" t="n">
        <x:v>10</x:v>
      </x:c>
      <x:c r="B16" s="17" t="n">
        <x:f>'Допущения'!C51*'Допущения'!D51</x:f>
        <x:v>1.1694915254237286</x:v>
      </x:c>
      <x:c r="C16" s="9" t="n">
        <x:f>'Допущения'!C31*'Допущения'!$B$8*'Допущения'!D31*$B16*(1+'Допущения'!$B$13)^0</x:f>
        <x:v>9840774.152542371</x:v>
      </x:c>
      <x:c r="D16" s="9" t="n">
        <x:f>'Допущения'!C32*'Допущения'!$B$8*'Допущения'!D32*$B16*(1+'Допущения'!$B$13)^0</x:f>
        <x:v>1538901.1525423722</x:v>
      </x:c>
      <x:c r="E16" s="9" t="n">
        <x:f>'Допущения'!C33*'Допущения'!$B$8*'Допущения'!D33*$B16*(1+'Допущения'!$B$13)^0</x:f>
        <x:v>1852381.016949152</x:v>
      </x:c>
      <x:c r="F16" s="9" t="n">
        <x:f>'Допущения'!C34*'Допущения'!$B$8*'Допущения'!D34*$B16*(1+'Допущения'!$B$13)^0</x:f>
        <x:v>2351098.983050847</x:v>
      </x:c>
      <x:c r="G16" s="9" t="n">
        <x:f>'Допущения'!C35*'Допущения'!$B$8*'Допущения'!D35*$B16*(1+'Допущения'!$B$13)^0</x:f>
        <x:v>4167857.2881355924</x:v>
      </x:c>
      <x:c r="H16" s="9" t="n">
        <x:f>'Допущения'!C36*'Допущения'!$B$8*'Допущения'!D36*$B16*(1+'Допущения'!$B$13)^0</x:f>
        <x:v>342868.6016949152</x:v>
      </x:c>
      <x:c r="I16" s="9" t="n">
        <x:f>'Допущения'!C37*'Допущения'!$B$8*'Допущения'!D37*$B16*(1+'Допущения'!$B$13)^0</x:f>
        <x:v>313479.8644067795</x:v>
      </x:c>
      <x:c r="J16" s="7" t="n">
        <x:f>SUM(C16:I16)</x:f>
        <x:v>20407361.05932203</x:v>
      </x:c>
      <x:c r="K16" s="9" t="n">
        <x:f>J16/(1+'Допущения'!$B$9)</x:f>
        <x:v>19435581.961259075</x:v>
      </x:c>
      <x:c r="L16" s="9" t="n">
        <x:f>C16/(1+'Допущения'!$B$9)*'Допущения'!E31+'Допущения'!C31*'Допущения'!$B$8*$B16*'Допущения'!F31*(1+'Допущения'!$B$14)^0+D16/(1+'Допущения'!$B$9)*'Допущения'!E32+'Допущения'!C32*'Допущения'!$B$8*$B16*'Допущения'!F32*(1+'Допущения'!$B$14)^0+E16/(1+'Допущения'!$B$9)*'Допущения'!E33+'Допущения'!C33*'Допущения'!$B$8*$B16*'Допущения'!F33*(1+'Допущения'!$B$14)^0+F16/(1+'Допущения'!$B$9)*'Допущения'!E34+'Допущения'!C34*'Допущения'!$B$8*$B16*'Допущения'!F34*(1+'Допущения'!$B$14)^0+G16/(1+'Допущения'!$B$9)*'Допущения'!E35+'Допущения'!C35*'Допущения'!$B$8*$B16*'Допущения'!F35*(1+'Допущения'!$B$14)^0+H16/(1+'Допущения'!$B$9)*'Допущения'!E36+'Допущения'!C36*'Допущения'!$B$8*$B16*'Допущения'!F36*(1+'Допущения'!$B$14)^0+I16/(1+'Допущения'!$B$9)*'Допущения'!E37+'Допущения'!C37*'Допущения'!$B$8*$B16*'Допущения'!F37*(1+'Допущения'!$B$14)^0</x:f>
        <x:v>2731837.9200968514</x:v>
      </x:c>
      <x:c r="M16" s="9" t="n">
        <x:f>J16*'Допущения'!$B$11</x:f>
        <x:v>408147.2211864406</x:v>
      </x:c>
      <x:c r="N16" s="9" t="n">
        <x:f>'Инвестиции'!$C$35*(1+'Допущения'!$B$14)^0</x:f>
        <x:v>4524971.203083334</x:v>
      </x:c>
      <x:c r="O16" s="9" t="n">
        <x:f>K16*'Допущения'!$B$10</x:f>
        <x:v>1166134.9176755445</x:v>
      </x:c>
      <x:c r="P16" s="9" t="n">
        <x:f>K16*'Допущения'!$B$12</x:f>
        <x:v>388711.6392251815</x:v>
      </x:c>
      <x:c r="Q16" s="7" t="n">
        <x:f>K16-L16-M16-N16</x:f>
        <x:v>11770625.61689245</x:v>
      </x:c>
      <x:c r="R16" s="7" t="n">
        <x:f>Q16-O16-P16</x:f>
        <x:v>10215779.059991725</x:v>
      </x:c>
      <x:c r="S16" s="7" t="n">
        <x:f>S15+R16</x:f>
        <x:v>-49647483.65643322</x:v>
      </x:c>
      <x:c r="T16" s="7" t="n">
        <x:f>IF(S16&gt;=0,A16,999)</x:f>
        <x:v>999</x:v>
      </x:c>
      <x:c r="U16" s="22" t="n">
        <x:f>'Допущения'!C31*'Допущения'!$B$8*B16*'Допущения'!$B$17/'Допущения'!$B$18/'Допущения'!$B$16</x:f>
        <x:v>87.70743451463788</x:v>
      </x:c>
      <x:c r="V16" s="7"/>
      <x:c r="W16" s="7"/>
    </x:row>
    <x:row r="17" ht="23" customHeight="1">
      <x:c r="A17" s="1" t="n">
        <x:v>11</x:v>
      </x:c>
      <x:c r="B17" s="17" t="n">
        <x:f>'Допущения'!C52*'Допущения'!D52</x:f>
        <x:v>1.2203389830508473</x:v>
      </x:c>
      <x:c r="C17" s="9" t="n">
        <x:f>'Допущения'!C31*'Допущения'!$B$8*'Допущения'!D31*$B17*(1+'Допущения'!$B$13)^0</x:f>
        <x:v>10268633.898305083</x:v>
      </x:c>
      <x:c r="D17" s="9" t="n">
        <x:f>'Допущения'!C32*'Допущения'!$B$8*'Допущения'!D32*$B17*(1+'Допущения'!$B$13)^0</x:f>
        <x:v>1605809.8983050843</x:v>
      </x:c>
      <x:c r="E17" s="9" t="n">
        <x:f>'Допущения'!C33*'Допущения'!$B$8*'Допущения'!D33*$B17*(1+'Допущения'!$B$13)^0</x:f>
        <x:v>1932919.322033898</x:v>
      </x:c>
      <x:c r="F17" s="9" t="n">
        <x:f>'Допущения'!C34*'Допущения'!$B$8*'Допущения'!D34*$B17*(1+'Допущения'!$B$13)^0</x:f>
        <x:v>2453320.6779661016</x:v>
      </x:c>
      <x:c r="G17" s="9" t="n">
        <x:f>'Допущения'!C35*'Допущения'!$B$8*'Допущения'!D35*$B17*(1+'Допущения'!$B$13)^0</x:f>
        <x:v>4349068.474576271</x:v>
      </x:c>
      <x:c r="H17" s="9" t="n">
        <x:f>'Допущения'!C36*'Допущения'!$B$8*'Допущения'!D36*$B17*(1+'Допущения'!$B$13)^0</x:f>
        <x:v>357775.93220338976</x:v>
      </x:c>
      <x:c r="I17" s="9" t="n">
        <x:f>'Допущения'!C37*'Допущения'!$B$8*'Допущения'!D37*$B17*(1+'Допущения'!$B$13)^0</x:f>
        <x:v>327109.4237288135</x:v>
      </x:c>
      <x:c r="J17" s="7" t="n">
        <x:f>SUM(C17:I17)</x:f>
        <x:v>21294637.62711864</x:v>
      </x:c>
      <x:c r="K17" s="9" t="n">
        <x:f>J17/(1+'Допущения'!$B$9)</x:f>
        <x:v>20280607.263922513</x:v>
      </x:c>
      <x:c r="L17" s="9" t="n">
        <x:f>C17/(1+'Допущения'!$B$9)*'Допущения'!E31+'Допущения'!C31*'Допущения'!$B$8*$B17*'Допущения'!F31*(1+'Допущения'!$B$14)^0+D17/(1+'Допущения'!$B$9)*'Допущения'!E32+'Допущения'!C32*'Допущения'!$B$8*$B17*'Допущения'!F32*(1+'Допущения'!$B$14)^0+E17/(1+'Допущения'!$B$9)*'Допущения'!E33+'Допущения'!C33*'Допущения'!$B$8*$B17*'Допущения'!F33*(1+'Допущения'!$B$14)^0+F17/(1+'Допущения'!$B$9)*'Допущения'!E34+'Допущения'!C34*'Допущения'!$B$8*$B17*'Допущения'!F34*(1+'Допущения'!$B$14)^0+G17/(1+'Допущения'!$B$9)*'Допущения'!E35+'Допущения'!C35*'Допущения'!$B$8*$B17*'Допущения'!F35*(1+'Допущения'!$B$14)^0+H17/(1+'Допущения'!$B$9)*'Допущения'!E36+'Допущения'!C36*'Допущения'!$B$8*$B17*'Допущения'!F36*(1+'Допущения'!$B$14)^0+I17/(1+'Допущения'!$B$9)*'Допущения'!E37+'Допущения'!C37*'Допущения'!$B$8*$B17*'Допущения'!F37*(1+'Допущения'!$B$14)^0</x:f>
        <x:v>2850613.4818401937</x:v>
      </x:c>
      <x:c r="M17" s="9" t="n">
        <x:f>J17*'Допущения'!$B$11</x:f>
        <x:v>425892.7525423728</x:v>
      </x:c>
      <x:c r="N17" s="9" t="n">
        <x:f>'Инвестиции'!$C$35*(1+'Допущения'!$B$14)^0</x:f>
        <x:v>4524971.203083334</x:v>
      </x:c>
      <x:c r="O17" s="9" t="n">
        <x:f>K17*'Допущения'!$B$10</x:f>
        <x:v>1216836.4358353508</x:v>
      </x:c>
      <x:c r="P17" s="9" t="n">
        <x:f>K17*'Допущения'!$B$12</x:f>
        <x:v>405612.1452784503</x:v>
      </x:c>
      <x:c r="Q17" s="7" t="n">
        <x:f>K17-L17-M17-N17</x:f>
        <x:v>12479129.826456614</x:v>
      </x:c>
      <x:c r="R17" s="7" t="n">
        <x:f>Q17-O17-P17</x:f>
        <x:v>10856681.245342813</x:v>
      </x:c>
      <x:c r="S17" s="7" t="n">
        <x:f>S16+R17</x:f>
        <x:v>-38790802.411090404</x:v>
      </x:c>
      <x:c r="T17" s="7" t="n">
        <x:f>IF(S17&gt;=0,A17,999)</x:f>
        <x:v>999</x:v>
      </x:c>
      <x:c r="U17" s="22" t="n">
        <x:f>'Допущения'!C31*'Допущения'!$B$8*B17*'Допущения'!$B$17/'Допущения'!$B$18/'Допущения'!$B$16</x:f>
        <x:v>91.52080123266563</x:v>
      </x:c>
      <x:c r="V17" s="7"/>
      <x:c r="W17" s="7"/>
    </x:row>
    <x:row r="18" ht="23" customHeight="1">
      <x:c r="A18" s="1" t="n">
        <x:v>12</x:v>
      </x:c>
      <x:c r="B18" s="17" t="n">
        <x:f>'Допущения'!C53*'Допущения'!D53</x:f>
        <x:v>1.271186440677966</x:v>
      </x:c>
      <x:c r="C18" s="9" t="n">
        <x:f>'Допущения'!C31*'Допущения'!$B$8*'Допущения'!D31*$B18*(1+'Допущения'!$B$13)^0</x:f>
        <x:v>10696493.644067796</x:v>
      </x:c>
      <x:c r="D18" s="9" t="n">
        <x:f>'Допущения'!C32*'Допущения'!$B$8*'Допущения'!D32*$B18*(1+'Допущения'!$B$13)^0</x:f>
        <x:v>1672718.6440677962</x:v>
      </x:c>
      <x:c r="E18" s="9" t="n">
        <x:f>'Допущения'!C33*'Допущения'!$B$8*'Допущения'!D33*$B18*(1+'Допущения'!$B$13)^0</x:f>
        <x:v>2013457.627118644</x:v>
      </x:c>
      <x:c r="F18" s="9" t="n">
        <x:f>'Допущения'!C34*'Допущения'!$B$8*'Допущения'!D34*$B18*(1+'Допущения'!$B$13)^0</x:f>
        <x:v>2555542.3728813557</x:v>
      </x:c>
      <x:c r="G18" s="9" t="n">
        <x:f>'Допущения'!C35*'Допущения'!$B$8*'Допущения'!D35*$B18*(1+'Допущения'!$B$13)^0</x:f>
        <x:v>4530279.6610169485</x:v>
      </x:c>
      <x:c r="H18" s="9" t="n">
        <x:f>'Допущения'!C36*'Допущения'!$B$8*'Допущения'!D36*$B18*(1+'Допущения'!$B$13)^0</x:f>
        <x:v>372683.2627118644</x:v>
      </x:c>
      <x:c r="I18" s="9" t="n">
        <x:f>'Допущения'!C37*'Допущения'!$B$8*'Допущения'!D37*$B18*(1+'Допущения'!$B$13)^0</x:f>
        <x:v>340738.98305084737</x:v>
      </x:c>
      <x:c r="J18" s="7" t="n">
        <x:f>SUM(C18:I18)</x:f>
        <x:v>22181914.19491525</x:v>
      </x:c>
      <x:c r="K18" s="9" t="n">
        <x:f>J18/(1+'Допущения'!$B$9)</x:f>
        <x:v>21125632.56658595</x:v>
      </x:c>
      <x:c r="L18" s="9" t="n">
        <x:f>C18/(1+'Допущения'!$B$9)*'Допущения'!E31+'Допущения'!C31*'Допущения'!$B$8*$B18*'Допущения'!F31*(1+'Допущения'!$B$14)^0+D18/(1+'Допущения'!$B$9)*'Допущения'!E32+'Допущения'!C32*'Допущения'!$B$8*$B18*'Допущения'!F32*(1+'Допущения'!$B$14)^0+E18/(1+'Допущения'!$B$9)*'Допущения'!E33+'Допущения'!C33*'Допущения'!$B$8*$B18*'Допущения'!F33*(1+'Допущения'!$B$14)^0+F18/(1+'Допущения'!$B$9)*'Допущения'!E34+'Допущения'!C34*'Допущения'!$B$8*$B18*'Допущения'!F34*(1+'Допущения'!$B$14)^0+G18/(1+'Допущения'!$B$9)*'Допущения'!E35+'Допущения'!C35*'Допущения'!$B$8*$B18*'Допущения'!F35*(1+'Допущения'!$B$14)^0+H18/(1+'Допущения'!$B$9)*'Допущения'!E36+'Допущения'!C36*'Допущения'!$B$8*$B18*'Допущения'!F36*(1+'Допущения'!$B$14)^0+I18/(1+'Допущения'!$B$9)*'Допущения'!E37+'Допущения'!C37*'Допущения'!$B$8*$B18*'Допущения'!F37*(1+'Допущения'!$B$14)^0</x:f>
        <x:v>2969389.043583534</x:v>
      </x:c>
      <x:c r="M18" s="9" t="n">
        <x:f>J18*'Допущения'!$B$11</x:f>
        <x:v>443638.28389830503</x:v>
      </x:c>
      <x:c r="N18" s="9" t="n">
        <x:f>'Инвестиции'!$C$35*(1+'Допущения'!$B$14)^0</x:f>
        <x:v>4524971.203083334</x:v>
      </x:c>
      <x:c r="O18" s="9" t="n">
        <x:f>K18*'Допущения'!$B$10</x:f>
        <x:v>1267537.953995157</x:v>
      </x:c>
      <x:c r="P18" s="9" t="n">
        <x:f>K18*'Допущения'!$B$12</x:f>
        <x:v>422512.651331719</x:v>
      </x:c>
      <x:c r="Q18" s="7" t="n">
        <x:f>K18-L18-M18-N18</x:f>
        <x:v>13187634.036020778</x:v>
      </x:c>
      <x:c r="R18" s="7" t="n">
        <x:f>Q18-O18-P18</x:f>
        <x:v>11497583.430693902</x:v>
      </x:c>
      <x:c r="S18" s="7" t="n">
        <x:f>S17+R18</x:f>
        <x:v>-27293218.9803965</x:v>
      </x:c>
      <x:c r="T18" s="7" t="n">
        <x:f>IF(S18&gt;=0,A18,999)</x:f>
        <x:v>999</x:v>
      </x:c>
      <x:c r="U18" s="22" t="n">
        <x:f>'Допущения'!C31*'Допущения'!$B$8*B18*'Допущения'!$B$17/'Допущения'!$B$18/'Допущения'!$B$16</x:f>
        <x:v>95.33416795069337</x:v>
      </x:c>
      <x:c r="V18" s="7"/>
      <x:c r="W18" s="7"/>
    </x:row>
    <x:row r="19" ht="23" customHeight="1">
      <x:c r="A19" s="1" t="n">
        <x:v>13</x:v>
      </x:c>
      <x:c r="B19" s="17" t="n">
        <x:f>'Допущения'!C42*'Допущения'!D53</x:f>
        <x:v>1.1186440677966103</x:v>
      </x:c>
      <x:c r="C19" s="9" t="n">
        <x:f>'Допущения'!C31*'Допущения'!$B$8*'Допущения'!D31*$B19*(1+'Допущения'!$B$13)^1</x:f>
        <x:v>9695301.838983051</x:v>
      </x:c>
      <x:c r="D19" s="9" t="n">
        <x:f>'Допущения'!C32*'Допущения'!$B$8*'Допущения'!D32*$B19*(1+'Допущения'!$B$13)^1</x:f>
        <x:v>1516152.1789830506</x:v>
      </x:c>
      <x:c r="E19" s="9" t="n">
        <x:f>'Допущения'!C33*'Допущения'!$B$8*'Допущения'!D33*$B19*(1+'Допущения'!$B$13)^1</x:f>
        <x:v>1824997.9932203393</x:v>
      </x:c>
      <x:c r="F19" s="9" t="n">
        <x:f>'Допущения'!C34*'Допущения'!$B$8*'Допущения'!D34*$B19*(1+'Допущения'!$B$13)^1</x:f>
        <x:v>2316343.606779661</x:v>
      </x:c>
      <x:c r="G19" s="9" t="n">
        <x:f>'Допущения'!C35*'Допущения'!$B$8*'Допущения'!D35*$B19*(1+'Допущения'!$B$13)^1</x:f>
        <x:v>4106245.4847457637</x:v>
      </x:c>
      <x:c r="H19" s="9" t="n">
        <x:f>'Допущения'!C36*'Допущения'!$B$8*'Допущения'!D36*$B19*(1+'Допущения'!$B$13)^1</x:f>
        <x:v>337800.10932203394</x:v>
      </x:c>
      <x:c r="I19" s="9" t="n">
        <x:f>'Допущения'!C37*'Допущения'!$B$8*'Допущения'!D37*$B19*(1+'Допущения'!$B$13)^1</x:f>
        <x:v>308845.81423728814</x:v>
      </x:c>
      <x:c r="J19" s="7" t="n">
        <x:f>SUM(C19:I19)</x:f>
        <x:v>20105687.02627119</x:v>
      </x:c>
      <x:c r="K19" s="9" t="n">
        <x:f>J19/(1+'Допущения'!$B$9)</x:f>
        <x:v>19148273.358353514</x:v>
      </x:c>
      <x:c r="L19" s="9" t="n">
        <x:f>C19/(1+'Допущения'!$B$9)*'Допущения'!E31+'Допущения'!C31*'Допущения'!$B$8*$B19*'Допущения'!F31*(1+'Допущения'!$B$14)^1+D19/(1+'Допущения'!$B$9)*'Допущения'!E32+'Допущения'!C32*'Допущения'!$B$8*$B19*'Допущения'!F32*(1+'Допущения'!$B$14)^1+E19/(1+'Допущения'!$B$9)*'Допущения'!E33+'Допущения'!C33*'Допущения'!$B$8*$B19*'Допущения'!F33*(1+'Допущения'!$B$14)^1+F19/(1+'Допущения'!$B$9)*'Допущения'!E34+'Допущения'!C34*'Допущения'!$B$8*$B19*'Допущения'!F34*(1+'Допущения'!$B$14)^1+G19/(1+'Допущения'!$B$9)*'Допущения'!E35+'Допущения'!C35*'Допущения'!$B$8*$B19*'Допущения'!F35*(1+'Допущения'!$B$14)^1+H19/(1+'Допущения'!$B$9)*'Допущения'!E36+'Допущения'!C36*'Допущения'!$B$8*$B19*'Допущения'!F36*(1+'Допущения'!$B$14)^1+I19/(1+'Допущения'!$B$9)*'Допущения'!E37+'Допущения'!C37*'Допущения'!$B$8*$B19*'Допущения'!F37*(1+'Допущения'!$B$14)^1</x:f>
        <x:v>2692817.18503632</x:v>
      </x:c>
      <x:c r="M19" s="9" t="n">
        <x:f>J19*'Допущения'!$B$11</x:f>
        <x:v>402113.74052542384</x:v>
      </x:c>
      <x:c r="N19" s="9" t="n">
        <x:f>'Инвестиции'!$C$35*(1+'Допущения'!$B$14)^1</x:f>
        <x:v>4751219.763237501</x:v>
      </x:c>
      <x:c r="O19" s="9" t="n">
        <x:f>K19*'Допущения'!$B$10</x:f>
        <x:v>1148896.4015012109</x:v>
      </x:c>
      <x:c r="P19" s="9" t="n">
        <x:f>K19*'Допущения'!$B$12</x:f>
        <x:v>382965.4671670703</x:v>
      </x:c>
      <x:c r="Q19" s="7" t="n">
        <x:f>K19-L19-M19-N19</x:f>
        <x:v>11302122.669554269</x:v>
      </x:c>
      <x:c r="R19" s="7" t="n">
        <x:f>Q19-O19-P19</x:f>
        <x:v>9770260.800885988</x:v>
      </x:c>
      <x:c r="S19" s="7" t="n">
        <x:f>S18+R19</x:f>
        <x:v>-17522958.17951051</x:v>
      </x:c>
      <x:c r="T19" s="7" t="n">
        <x:f>IF(S19&gt;=0,A19,999)</x:f>
        <x:v>999</x:v>
      </x:c>
      <x:c r="U19" s="22" t="n">
        <x:f>'Допущения'!C31*'Допущения'!$B$8*B19*'Допущения'!$B$17/'Допущения'!$B$18/'Допущения'!$B$16</x:f>
        <x:v>83.89406779661017</x:v>
      </x:c>
      <x:c r="V19" s="7"/>
      <x:c r="W19" s="7"/>
    </x:row>
    <x:row r="20" ht="23" customHeight="1">
      <x:c r="A20" s="1" t="n">
        <x:v>14</x:v>
      </x:c>
      <x:c r="B20" s="17" t="n">
        <x:f>'Допущения'!C43*'Допущения'!D53</x:f>
        <x:v>1.0677966101694916</x:v>
      </x:c>
      <x:c r="C20" s="9" t="n">
        <x:f>'Допущения'!C31*'Допущения'!$B$8*'Допущения'!D31*$B20*(1+'Допущения'!$B$13)^1</x:f>
        <x:v>9254606.30084746</x:v>
      </x:c>
      <x:c r="D20" s="9" t="n">
        <x:f>'Допущения'!C32*'Допущения'!$B$8*'Допущения'!D32*$B20*(1+'Допущения'!$B$13)^1</x:f>
        <x:v>1447236.1708474576</x:v>
      </x:c>
      <x:c r="E20" s="9" t="n">
        <x:f>'Допущения'!C33*'Допущения'!$B$8*'Допущения'!D33*$B20*(1+'Допущения'!$B$13)^1</x:f>
        <x:v>1742043.538983051</x:v>
      </x:c>
      <x:c r="F20" s="9" t="n">
        <x:f>'Допущения'!C34*'Допущения'!$B$8*'Допущения'!D34*$B20*(1+'Допущения'!$B$13)^1</x:f>
        <x:v>2211055.2610169495</x:v>
      </x:c>
      <x:c r="G20" s="9" t="n">
        <x:f>'Допущения'!C35*'Допущения'!$B$8*'Допущения'!D35*$B20*(1+'Допущения'!$B$13)^1</x:f>
        <x:v>3919597.9627118646</x:v>
      </x:c>
      <x:c r="H20" s="9" t="n">
        <x:f>'Допущения'!C36*'Допущения'!$B$8*'Допущения'!D36*$B20*(1+'Допущения'!$B$13)^1</x:f>
        <x:v>322445.5588983051</x:v>
      </x:c>
      <x:c r="I20" s="9" t="n">
        <x:f>'Допущения'!C37*'Допущения'!$B$8*'Допущения'!D37*$B20*(1+'Допущения'!$B$13)^1</x:f>
        <x:v>294807.36813559313</x:v>
      </x:c>
      <x:c r="J20" s="7" t="n">
        <x:f>SUM(C20:I20)</x:f>
        <x:v>19191792.161440678</x:v>
      </x:c>
      <x:c r="K20" s="9" t="n">
        <x:f>J20/(1+'Допущения'!$B$9)</x:f>
        <x:v>18277897.29661017</x:v>
      </x:c>
      <x:c r="L20" s="9" t="n">
        <x:f>C20/(1+'Допущения'!$B$9)*'Допущения'!E31+'Допущения'!C31*'Допущения'!$B$8*$B20*'Допущения'!F31*(1+'Допущения'!$B$14)^1+D20/(1+'Допущения'!$B$9)*'Допущения'!E32+'Допущения'!C32*'Допущения'!$B$8*$B20*'Допущения'!F32*(1+'Допущения'!$B$14)^1+E20/(1+'Допущения'!$B$9)*'Допущения'!E33+'Допущения'!C33*'Допущения'!$B$8*$B20*'Допущения'!F33*(1+'Допущения'!$B$14)^1+F20/(1+'Допущения'!$B$9)*'Допущения'!E34+'Допущения'!C34*'Допущения'!$B$8*$B20*'Допущения'!F34*(1+'Допущения'!$B$14)^1+G20/(1+'Допущения'!$B$9)*'Допущения'!E35+'Допущения'!C35*'Допущения'!$B$8*$B20*'Допущения'!F35*(1+'Допущения'!$B$14)^1+H20/(1+'Допущения'!$B$9)*'Допущения'!E36+'Допущения'!C36*'Допущения'!$B$8*$B20*'Допущения'!F36*(1+'Допущения'!$B$14)^1+I20/(1+'Допущения'!$B$9)*'Допущения'!E37+'Допущения'!C37*'Допущения'!$B$8*$B20*'Допущения'!F37*(1+'Допущения'!$B$14)^1</x:f>
        <x:v>2570416.4038983053</x:v>
      </x:c>
      <x:c r="M20" s="9" t="n">
        <x:f>J20*'Допущения'!$B$11</x:f>
        <x:v>383835.84322881355</x:v>
      </x:c>
      <x:c r="N20" s="9" t="n">
        <x:f>'Инвестиции'!$C$35*(1+'Допущения'!$B$14)^1</x:f>
        <x:v>4751219.763237501</x:v>
      </x:c>
      <x:c r="O20" s="9" t="n">
        <x:f>K20*'Допущения'!$B$10</x:f>
        <x:v>1096673.83779661</x:v>
      </x:c>
      <x:c r="P20" s="9" t="n">
        <x:f>K20*'Допущения'!$B$12</x:f>
        <x:v>365557.9459322034</x:v>
      </x:c>
      <x:c r="Q20" s="7" t="n">
        <x:f>K20-L20-M20-N20</x:f>
        <x:v>10572425.28624555</x:v>
      </x:c>
      <x:c r="R20" s="7" t="n">
        <x:f>Q20-O20-P20</x:f>
        <x:v>9110193.502516735</x:v>
      </x:c>
      <x:c r="S20" s="7" t="n">
        <x:f>S19+R20</x:f>
        <x:v>-8412764.676993776</x:v>
      </x:c>
      <x:c r="T20" s="7" t="n">
        <x:f>IF(S20&gt;=0,A20,999)</x:f>
        <x:v>999</x:v>
      </x:c>
      <x:c r="U20" s="22" t="n">
        <x:f>'Допущения'!C31*'Допущения'!$B$8*B20*'Допущения'!$B$17/'Допущения'!$B$18/'Допущения'!$B$16</x:f>
        <x:v>80.08070107858244</x:v>
      </x:c>
      <x:c r="V20" s="7"/>
      <x:c r="W20" s="7"/>
    </x:row>
    <x:row r="21" ht="23" customHeight="1">
      <x:c r="A21" s="1" t="n">
        <x:v>15</x:v>
      </x:c>
      <x:c r="B21" s="17" t="n">
        <x:f>'Допущения'!C44*'Допущения'!D53</x:f>
        <x:v>1.0169491525423728</x:v>
      </x:c>
      <x:c r="C21" s="9" t="n">
        <x:f>'Допущения'!C31*'Допущения'!$B$8*'Допущения'!D31*$B21*(1+'Допущения'!$B$13)^1</x:f>
        <x:v>8813910.762711864</x:v>
      </x:c>
      <x:c r="D21" s="9" t="n">
        <x:f>'Допущения'!C32*'Допущения'!$B$8*'Допущения'!D32*$B21*(1+'Допущения'!$B$13)^1</x:f>
        <x:v>1378320.162711864</x:v>
      </x:c>
      <x:c r="E21" s="9" t="n">
        <x:f>'Допущения'!C33*'Допущения'!$B$8*'Допущения'!D33*$B21*(1+'Допущения'!$B$13)^1</x:f>
        <x:v>1659089.0847457626</x:v>
      </x:c>
      <x:c r="F21" s="9" t="n">
        <x:f>'Допущения'!C34*'Допущения'!$B$8*'Допущения'!D34*$B21*(1+'Допущения'!$B$13)^1</x:f>
        <x:v>2105766.915254237</x:v>
      </x:c>
      <x:c r="G21" s="9" t="n">
        <x:f>'Допущения'!C35*'Допущения'!$B$8*'Допущения'!D35*$B21*(1+'Допущения'!$B$13)^1</x:f>
        <x:v>3732950.440677966</x:v>
      </x:c>
      <x:c r="H21" s="9" t="n">
        <x:f>'Допущения'!C36*'Допущения'!$B$8*'Допущения'!D36*$B21*(1+'Допущения'!$B$13)^1</x:f>
        <x:v>307091.0084745762</x:v>
      </x:c>
      <x:c r="I21" s="9" t="n">
        <x:f>'Допущения'!C37*'Допущения'!$B$8*'Допущения'!D37*$B21*(1+'Допущения'!$B$13)^1</x:f>
        <x:v>280768.92203389824</x:v>
      </x:c>
      <x:c r="J21" s="7" t="n">
        <x:f>SUM(C21:I21)</x:f>
        <x:v>18277897.29661017</x:v>
      </x:c>
      <x:c r="K21" s="9" t="n">
        <x:f>J21/(1+'Допущения'!$B$9)</x:f>
        <x:v>17407521.234866828</x:v>
      </x:c>
      <x:c r="L21" s="9" t="n">
        <x:f>C21/(1+'Допущения'!$B$9)*'Допущения'!E31+'Допущения'!C31*'Допущения'!$B$8*$B21*'Допущения'!F31*(1+'Допущения'!$B$14)^1+D21/(1+'Допущения'!$B$9)*'Допущения'!E32+'Допущения'!C32*'Допущения'!$B$8*$B21*'Допущения'!F32*(1+'Допущения'!$B$14)^1+E21/(1+'Допущения'!$B$9)*'Допущения'!E33+'Допущения'!C33*'Допущения'!$B$8*$B21*'Допущения'!F33*(1+'Допущения'!$B$14)^1+F21/(1+'Допущения'!$B$9)*'Допущения'!E34+'Допущения'!C34*'Допущения'!$B$8*$B21*'Допущения'!F34*(1+'Допущения'!$B$14)^1+G21/(1+'Допущения'!$B$9)*'Допущения'!E35+'Допущения'!C35*'Допущения'!$B$8*$B21*'Допущения'!F35*(1+'Допущения'!$B$14)^1+H21/(1+'Допущения'!$B$9)*'Допущения'!E36+'Допущения'!C36*'Допущения'!$B$8*$B21*'Допущения'!F36*(1+'Допущения'!$B$14)^1+I21/(1+'Допущения'!$B$9)*'Допущения'!E37+'Допущения'!C37*'Допущения'!$B$8*$B21*'Допущения'!F37*(1+'Допущения'!$B$14)^1</x:f>
        <x:v>2448015.6227602903</x:v>
      </x:c>
      <x:c r="M21" s="9" t="n">
        <x:f>J21*'Допущения'!$B$11</x:f>
        <x:v>365557.9459322034</x:v>
      </x:c>
      <x:c r="N21" s="9" t="n">
        <x:f>'Инвестиции'!$C$35*(1+'Допущения'!$B$14)^1</x:f>
        <x:v>4751219.763237501</x:v>
      </x:c>
      <x:c r="O21" s="9" t="n">
        <x:f>K21*'Допущения'!$B$10</x:f>
        <x:v>1044451.2740920096</x:v>
      </x:c>
      <x:c r="P21" s="9" t="n">
        <x:f>K21*'Допущения'!$B$12</x:f>
        <x:v>348150.42469733657</x:v>
      </x:c>
      <x:c r="Q21" s="7" t="n">
        <x:f>K21-L21-M21-N21</x:f>
        <x:v>9842727.902936833</x:v>
      </x:c>
      <x:c r="R21" s="7" t="n">
        <x:f>Q21-O21-P21</x:f>
        <x:v>8450126.204147488</x:v>
      </x:c>
      <x:c r="S21" s="7" t="n">
        <x:f>S20+R21</x:f>
        <x:v>37361.527153711766</x:v>
      </x:c>
      <x:c r="T21" s="7" t="n">
        <x:f>IF(S21&gt;=0,A21,999)</x:f>
        <x:v>15</x:v>
      </x:c>
      <x:c r="U21" s="22" t="n">
        <x:f>'Допущения'!C31*'Допущения'!$B$8*B21*'Допущения'!$B$17/'Допущения'!$B$18/'Допущения'!$B$16</x:f>
        <x:v>76.2673343605547</x:v>
      </x:c>
      <x:c r="V21" s="7"/>
      <x:c r="W21" s="7"/>
    </x:row>
    <x:row r="22" ht="23" customHeight="1">
      <x:c r="A22" s="1" t="n">
        <x:v>16</x:v>
      </x:c>
      <x:c r="B22" s="17" t="n">
        <x:f>'Допущения'!C45*'Допущения'!D53</x:f>
        <x:v>0.9152542372881356</x:v>
      </x:c>
      <x:c r="C22" s="9" t="n">
        <x:f>'Допущения'!C31*'Допущения'!$B$8*'Допущения'!D31*$B22*(1+'Допущения'!$B$13)^1</x:f>
        <x:v>7932519.686440678</x:v>
      </x:c>
      <x:c r="D22" s="9" t="n">
        <x:f>'Допущения'!C32*'Допущения'!$B$8*'Допущения'!D32*$B22*(1+'Допущения'!$B$13)^1</x:f>
        <x:v>1240488.1464406778</x:v>
      </x:c>
      <x:c r="E22" s="9" t="n">
        <x:f>'Допущения'!C33*'Допущения'!$B$8*'Допущения'!D33*$B22*(1+'Допущения'!$B$13)^1</x:f>
        <x:v>1493180.1762711864</x:v>
      </x:c>
      <x:c r="F22" s="9" t="n">
        <x:f>'Допущения'!C34*'Допущения'!$B$8*'Допущения'!D34*$B22*(1+'Допущения'!$B$13)^1</x:f>
        <x:v>1895190.2237288137</x:v>
      </x:c>
      <x:c r="G22" s="9" t="n">
        <x:f>'Допущения'!C35*'Допущения'!$B$8*'Допущения'!D35*$B22*(1+'Допущения'!$B$13)^1</x:f>
        <x:v>3359655.3966101697</x:v>
      </x:c>
      <x:c r="H22" s="9" t="n">
        <x:f>'Допущения'!C36*'Допущения'!$B$8*'Допущения'!D36*$B22*(1+'Допущения'!$B$13)^1</x:f>
        <x:v>276381.9076271187</x:v>
      </x:c>
      <x:c r="I22" s="9" t="n">
        <x:f>'Допущения'!C37*'Допущения'!$B$8*'Допущения'!D37*$B22*(1+'Допущения'!$B$13)^1</x:f>
        <x:v>252692.02983050843</x:v>
      </x:c>
      <x:c r="J22" s="7" t="n">
        <x:f>SUM(C22:I22)</x:f>
        <x:v>16450107.566949153</x:v>
      </x:c>
      <x:c r="K22" s="9" t="n">
        <x:f>J22/(1+'Допущения'!$B$9)</x:f>
        <x:v>15666769.111380145</x:v>
      </x:c>
      <x:c r="L22" s="9" t="n">
        <x:f>C22/(1+'Допущения'!$B$9)*'Допущения'!E31+'Допущения'!C31*'Допущения'!$B$8*$B22*'Допущения'!F31*(1+'Допущения'!$B$14)^1+D22/(1+'Допущения'!$B$9)*'Допущения'!E32+'Допущения'!C32*'Допущения'!$B$8*$B22*'Допущения'!F32*(1+'Допущения'!$B$14)^1+E22/(1+'Допущения'!$B$9)*'Допущения'!E33+'Допущения'!C33*'Допущения'!$B$8*$B22*'Допущения'!F33*(1+'Допущения'!$B$14)^1+F22/(1+'Допущения'!$B$9)*'Допущения'!E34+'Допущения'!C34*'Допущения'!$B$8*$B22*'Допущения'!F34*(1+'Допущения'!$B$14)^1+G22/(1+'Допущения'!$B$9)*'Допущения'!E35+'Допущения'!C35*'Допущения'!$B$8*$B22*'Допущения'!F35*(1+'Допущения'!$B$14)^1+H22/(1+'Допущения'!$B$9)*'Допущения'!E36+'Допущения'!C36*'Допущения'!$B$8*$B22*'Допущения'!F36*(1+'Допущения'!$B$14)^1+I22/(1+'Допущения'!$B$9)*'Допущения'!E37+'Допущения'!C37*'Допущения'!$B$8*$B22*'Допущения'!F37*(1+'Допущения'!$B$14)^1</x:f>
        <x:v>2203214.060484261</x:v>
      </x:c>
      <x:c r="M22" s="9" t="n">
        <x:f>J22*'Допущения'!$B$11</x:f>
        <x:v>329002.1513389831</x:v>
      </x:c>
      <x:c r="N22" s="9" t="n">
        <x:f>'Инвестиции'!$C$35*(1+'Допущения'!$B$14)^1</x:f>
        <x:v>4751219.763237501</x:v>
      </x:c>
      <x:c r="O22" s="9" t="n">
        <x:f>K22*'Допущения'!$B$10</x:f>
        <x:v>940006.1466828086</x:v>
      </x:c>
      <x:c r="P22" s="9" t="n">
        <x:f>K22*'Допущения'!$B$12</x:f>
        <x:v>313335.3822276029</x:v>
      </x:c>
      <x:c r="Q22" s="7" t="n">
        <x:f>K22-L22-M22-N22</x:f>
        <x:v>8383333.136319401</x:v>
      </x:c>
      <x:c r="R22" s="7" t="n">
        <x:f>Q22-O22-P22</x:f>
        <x:v>7129991.607408989</x:v>
      </x:c>
      <x:c r="S22" s="7" t="n">
        <x:f>S21+R22</x:f>
        <x:v>7167353.134562701</x:v>
      </x:c>
      <x:c r="T22" s="7" t="n">
        <x:f>IF(S22&gt;=0,A22,999)</x:f>
        <x:v>16</x:v>
      </x:c>
      <x:c r="U22" s="22" t="n">
        <x:f>'Допущения'!C31*'Допущения'!$B$8*B22*'Допущения'!$B$17/'Допущения'!$B$18/'Допущения'!$B$16</x:f>
        <x:v>68.64060092449922</x:v>
      </x:c>
      <x:c r="V22" s="7"/>
      <x:c r="W22" s="7"/>
    </x:row>
    <x:row r="23" ht="23" customHeight="1">
      <x:c r="A23" s="1" t="n">
        <x:v>17</x:v>
      </x:c>
      <x:c r="B23" s="17" t="n">
        <x:f>'Допущения'!C46*'Допущения'!D53</x:f>
        <x:v>0.8644067796610169</x:v>
      </x:c>
      <x:c r="C23" s="9" t="n">
        <x:f>'Допущения'!C31*'Допущения'!$B$8*'Допущения'!D31*$B23*(1+'Допущения'!$B$13)^1</x:f>
        <x:v>7491824.148305085</x:v>
      </x:c>
      <x:c r="D23" s="9" t="n">
        <x:f>'Допущения'!C32*'Допущения'!$B$8*'Допущения'!D32*$B23*(1+'Допущения'!$B$13)^1</x:f>
        <x:v>1171572.1383050843</x:v>
      </x:c>
      <x:c r="E23" s="9" t="n">
        <x:f>'Допущения'!C33*'Допущения'!$B$8*'Допущения'!D33*$B23*(1+'Допущения'!$B$13)^1</x:f>
        <x:v>1410225.722033898</x:v>
      </x:c>
      <x:c r="F23" s="9" t="n">
        <x:f>'Допущения'!C34*'Допущения'!$B$8*'Допущения'!D34*$B23*(1+'Допущения'!$B$13)^1</x:f>
        <x:v>1789901.8779661015</x:v>
      </x:c>
      <x:c r="G23" s="9" t="n">
        <x:f>'Допущения'!C35*'Допущения'!$B$8*'Допущения'!D35*$B23*(1+'Допущения'!$B$13)^1</x:f>
        <x:v>3173007.874576271</x:v>
      </x:c>
      <x:c r="H23" s="9" t="n">
        <x:f>'Допущения'!C36*'Допущения'!$B$8*'Допущения'!D36*$B23*(1+'Допущения'!$B$13)^1</x:f>
        <x:v>261027.35720338984</x:v>
      </x:c>
      <x:c r="I23" s="9" t="n">
        <x:f>'Допущения'!C37*'Допущения'!$B$8*'Допущения'!D37*$B23*(1+'Допущения'!$B$13)^1</x:f>
        <x:v>238653.58372881348</x:v>
      </x:c>
      <x:c r="J23" s="7" t="n">
        <x:f>SUM(C23:I23)</x:f>
        <x:v>15536212.702118643</x:v>
      </x:c>
      <x:c r="K23" s="9" t="n">
        <x:f>J23/(1+'Допущения'!$B$9)</x:f>
        <x:v>14796393.049636802</x:v>
      </x:c>
      <x:c r="L23" s="9" t="n">
        <x:f>C23/(1+'Допущения'!$B$9)*'Допущения'!E31+'Допущения'!C31*'Допущения'!$B$8*$B23*'Допущения'!F31*(1+'Допущения'!$B$14)^1+D23/(1+'Допущения'!$B$9)*'Допущения'!E32+'Допущения'!C32*'Допущения'!$B$8*$B23*'Допущения'!F32*(1+'Допущения'!$B$14)^1+E23/(1+'Допущения'!$B$9)*'Допущения'!E33+'Допущения'!C33*'Допущения'!$B$8*$B23*'Допущения'!F33*(1+'Допущения'!$B$14)^1+F23/(1+'Допущения'!$B$9)*'Допущения'!E34+'Допущения'!C34*'Допущения'!$B$8*$B23*'Допущения'!F34*(1+'Допущения'!$B$14)^1+G23/(1+'Допущения'!$B$9)*'Допущения'!E35+'Допущения'!C35*'Допущения'!$B$8*$B23*'Допущения'!F35*(1+'Допущения'!$B$14)^1+H23/(1+'Допущения'!$B$9)*'Допущения'!E36+'Допущения'!C36*'Допущения'!$B$8*$B23*'Допущения'!F36*(1+'Допущения'!$B$14)^1+I23/(1+'Допущения'!$B$9)*'Допущения'!E37+'Допущения'!C37*'Допущения'!$B$8*$B23*'Допущения'!F37*(1+'Допущения'!$B$14)^1</x:f>
        <x:v>2080813.2793462467</x:v>
      </x:c>
      <x:c r="M23" s="9" t="n">
        <x:f>J23*'Допущения'!$B$11</x:f>
        <x:v>310724.25404237286</x:v>
      </x:c>
      <x:c r="N23" s="9" t="n">
        <x:f>'Инвестиции'!$C$35*(1+'Допущения'!$B$14)^1</x:f>
        <x:v>4751219.763237501</x:v>
      </x:c>
      <x:c r="O23" s="9" t="n">
        <x:f>K23*'Допущения'!$B$10</x:f>
        <x:v>887783.5829782081</x:v>
      </x:c>
      <x:c r="P23" s="9" t="n">
        <x:f>K23*'Допущения'!$B$12</x:f>
        <x:v>295927.86099273607</x:v>
      </x:c>
      <x:c r="Q23" s="7" t="n">
        <x:f>K23-L23-M23-N23</x:f>
        <x:v>7653635.753010683</x:v>
      </x:c>
      <x:c r="R23" s="7" t="n">
        <x:f>Q23-O23-P23</x:f>
        <x:v>6469924.309039739</x:v>
      </x:c>
      <x:c r="S23" s="7" t="n">
        <x:f>S22+R23</x:f>
        <x:v>13637277.443602439</x:v>
      </x:c>
      <x:c r="T23" s="7" t="n">
        <x:f>IF(S23&gt;=0,A23,999)</x:f>
        <x:v>17</x:v>
      </x:c>
      <x:c r="U23" s="22" t="n">
        <x:f>'Допущения'!C31*'Допущения'!$B$8*B23*'Допущения'!$B$17/'Допущения'!$B$18/'Допущения'!$B$16</x:f>
        <x:v>64.82723420647149</x:v>
      </x:c>
      <x:c r="V23" s="7"/>
      <x:c r="W23" s="7"/>
    </x:row>
    <x:row r="24" ht="23" customHeight="1">
      <x:c r="A24" s="1" t="n">
        <x:v>18</x:v>
      </x:c>
      <x:c r="B24" s="17" t="n">
        <x:f>'Допущения'!C47*'Допущения'!D53</x:f>
        <x:v>0.7118644067796609</x:v>
      </x:c>
      <x:c r="C24" s="9" t="n">
        <x:f>'Допущения'!C31*'Допущения'!$B$8*'Допущения'!D31*$B24*(1+'Допущения'!$B$13)^1</x:f>
        <x:v>6169737.533898304</x:v>
      </x:c>
      <x:c r="D24" s="9" t="n">
        <x:f>'Допущения'!C32*'Допущения'!$B$8*'Допущения'!D32*$B24*(1+'Допущения'!$B$13)^1</x:f>
        <x:v>964824.1138983048</x:v>
      </x:c>
      <x:c r="E24" s="9" t="n">
        <x:f>'Допущения'!C33*'Допущения'!$B$8*'Допущения'!D33*$B24*(1+'Допущения'!$B$13)^1</x:f>
        <x:v>1161362.3593220338</x:v>
      </x:c>
      <x:c r="F24" s="9" t="n">
        <x:f>'Допущения'!C34*'Допущения'!$B$8*'Допущения'!D34*$B24*(1+'Допущения'!$B$13)^1</x:f>
        <x:v>1474036.840677966</x:v>
      </x:c>
      <x:c r="G24" s="9" t="n">
        <x:f>'Допущения'!C35*'Допущения'!$B$8*'Допущения'!D35*$B24*(1+'Допущения'!$B$13)^1</x:f>
        <x:v>2613065.308474576</x:v>
      </x:c>
      <x:c r="H24" s="9" t="n">
        <x:f>'Допущения'!C36*'Допущения'!$B$8*'Допущения'!D36*$B24*(1+'Допущения'!$B$13)^1</x:f>
        <x:v>214963.70593220336</x:v>
      </x:c>
      <x:c r="I24" s="9" t="n">
        <x:f>'Допущения'!C37*'Допущения'!$B$8*'Допущения'!D37*$B24*(1+'Допущения'!$B$13)^1</x:f>
        <x:v>196538.24542372875</x:v>
      </x:c>
      <x:c r="J24" s="7" t="n">
        <x:f>SUM(C24:I24)</x:f>
        <x:v>12794528.107627116</x:v>
      </x:c>
      <x:c r="K24" s="9" t="n">
        <x:f>J24/(1+'Допущения'!$B$9)</x:f>
        <x:v>12185264.864406778</x:v>
      </x:c>
      <x:c r="L24" s="9" t="n">
        <x:f>C24/(1+'Допущения'!$B$9)*'Допущения'!E31+'Допущения'!C31*'Допущения'!$B$8*$B24*'Допущения'!F31*(1+'Допущения'!$B$14)^1+D24/(1+'Допущения'!$B$9)*'Допущения'!E32+'Допущения'!C32*'Допущения'!$B$8*$B24*'Допущения'!F32*(1+'Допущения'!$B$14)^1+E24/(1+'Допущения'!$B$9)*'Допущения'!E33+'Допущения'!C33*'Допущения'!$B$8*$B24*'Допущения'!F33*(1+'Допущения'!$B$14)^1+F24/(1+'Допущения'!$B$9)*'Допущения'!E34+'Допущения'!C34*'Допущения'!$B$8*$B24*'Допущения'!F34*(1+'Допущения'!$B$14)^1+G24/(1+'Допущения'!$B$9)*'Допущения'!E35+'Допущения'!C35*'Допущения'!$B$8*$B24*'Допущения'!F35*(1+'Допущения'!$B$14)^1+H24/(1+'Допущения'!$B$9)*'Допущения'!E36+'Допущения'!C36*'Допущения'!$B$8*$B24*'Допущения'!F36*(1+'Допущения'!$B$14)^1+I24/(1+'Допущения'!$B$9)*'Допущения'!E37+'Допущения'!C37*'Допущения'!$B$8*$B24*'Допущения'!F37*(1+'Допущения'!$B$14)^1</x:f>
        <x:v>1713610.9359322032</x:v>
      </x:c>
      <x:c r="M24" s="9" t="n">
        <x:f>J24*'Допущения'!$B$11</x:f>
        <x:v>255890.56215254232</x:v>
      </x:c>
      <x:c r="N24" s="9" t="n">
        <x:f>'Инвестиции'!$C$35*(1+'Допущения'!$B$14)^1</x:f>
        <x:v>4751219.763237501</x:v>
      </x:c>
      <x:c r="O24" s="9" t="n">
        <x:f>K24*'Допущения'!$B$10</x:f>
        <x:v>731115.8918644066</x:v>
      </x:c>
      <x:c r="P24" s="9" t="n">
        <x:f>K24*'Допущения'!$B$12</x:f>
        <x:v>243705.29728813557</x:v>
      </x:c>
      <x:c r="Q24" s="7" t="n">
        <x:f>K24-L24-M24-N24</x:f>
        <x:v>5464543.603084533</x:v>
      </x:c>
      <x:c r="R24" s="7" t="n">
        <x:f>Q24-O24-P24</x:f>
        <x:v>4489722.41393199</x:v>
      </x:c>
      <x:c r="S24" s="7" t="n">
        <x:f>S23+R24</x:f>
        <x:v>18126999.85753443</x:v>
      </x:c>
      <x:c r="T24" s="7" t="n">
        <x:f>IF(S24&gt;=0,A24,999)</x:f>
        <x:v>18</x:v>
      </x:c>
      <x:c r="U24" s="22" t="n">
        <x:f>'Допущения'!C31*'Допущения'!$B$8*B24*'Допущения'!$B$17/'Допущения'!$B$18/'Допущения'!$B$16</x:f>
        <x:v>53.38713405238828</x:v>
      </x:c>
      <x:c r="V24" s="7"/>
      <x:c r="W24" s="7"/>
    </x:row>
    <x:row r="25" ht="23" customHeight="1">
      <x:c r="A25" s="1" t="n">
        <x:v>19</x:v>
      </x:c>
      <x:c r="B25" s="17" t="n">
        <x:f>'Допущения'!C48*'Допущения'!D53</x:f>
        <x:v>0.7627118644067796</x:v>
      </x:c>
      <x:c r="C25" s="9" t="n">
        <x:f>'Допущения'!C31*'Допущения'!$B$8*'Допущения'!D31*$B25*(1+'Допущения'!$B$13)^1</x:f>
        <x:v>6610433.072033898</x:v>
      </x:c>
      <x:c r="D25" s="9" t="n">
        <x:f>'Допущения'!C32*'Допущения'!$B$8*'Допущения'!D32*$B25*(1+'Допущения'!$B$13)^1</x:f>
        <x:v>1033740.1220338981</x:v>
      </x:c>
      <x:c r="E25" s="9" t="n">
        <x:f>'Допущения'!C33*'Допущения'!$B$8*'Допущения'!D33*$B25*(1+'Допущения'!$B$13)^1</x:f>
        <x:v>1244316.813559322</x:v>
      </x:c>
      <x:c r="F25" s="9" t="n">
        <x:f>'Допущения'!C34*'Допущения'!$B$8*'Допущения'!D34*$B25*(1+'Допущения'!$B$13)^1</x:f>
        <x:v>1579325.1864406778</x:v>
      </x:c>
      <x:c r="G25" s="9" t="n">
        <x:f>'Допущения'!C35*'Допущения'!$B$8*'Допущения'!D35*$B25*(1+'Допущения'!$B$13)^1</x:f>
        <x:v>2799712.8305084747</x:v>
      </x:c>
      <x:c r="H25" s="9" t="n">
        <x:f>'Допущения'!C36*'Допущения'!$B$8*'Допущения'!D36*$B25*(1+'Допущения'!$B$13)^1</x:f>
        <x:v>230318.2563559322</x:v>
      </x:c>
      <x:c r="I25" s="9" t="n">
        <x:f>'Допущения'!C37*'Допущения'!$B$8*'Допущения'!D37*$B25*(1+'Допущения'!$B$13)^1</x:f>
        <x:v>210576.69152542367</x:v>
      </x:c>
      <x:c r="J25" s="7" t="n">
        <x:f>SUM(C25:I25)</x:f>
        <x:v>13708422.972457627</x:v>
      </x:c>
      <x:c r="K25" s="9" t="n">
        <x:f>J25/(1+'Допущения'!$B$9)</x:f>
        <x:v>13055640.92615012</x:v>
      </x:c>
      <x:c r="L25" s="9" t="n">
        <x:f>C25/(1+'Допущения'!$B$9)*'Допущения'!E31+'Допущения'!C31*'Допущения'!$B$8*$B25*'Допущения'!F31*(1+'Допущения'!$B$14)^1+D25/(1+'Допущения'!$B$9)*'Допущения'!E32+'Допущения'!C32*'Допущения'!$B$8*$B25*'Допущения'!F32*(1+'Допущения'!$B$14)^1+E25/(1+'Допущения'!$B$9)*'Допущения'!E33+'Допущения'!C33*'Допущения'!$B$8*$B25*'Допущения'!F33*(1+'Допущения'!$B$14)^1+F25/(1+'Допущения'!$B$9)*'Допущения'!E34+'Допущения'!C34*'Допущения'!$B$8*$B25*'Допущения'!F34*(1+'Допущения'!$B$14)^1+G25/(1+'Допущения'!$B$9)*'Допущения'!E35+'Допущения'!C35*'Допущения'!$B$8*$B25*'Допущения'!F35*(1+'Допущения'!$B$14)^1+H25/(1+'Допущения'!$B$9)*'Допущения'!E36+'Допущения'!C36*'Допущения'!$B$8*$B25*'Допущения'!F36*(1+'Допущения'!$B$14)^1+I25/(1+'Допущения'!$B$9)*'Допущения'!E37+'Допущения'!C37*'Допущения'!$B$8*$B25*'Допущения'!F37*(1+'Допущения'!$B$14)^1</x:f>
        <x:v>1836011.7170702177</x:v>
      </x:c>
      <x:c r="M25" s="9" t="n">
        <x:f>J25*'Допущения'!$B$11</x:f>
        <x:v>274168.4594491525</x:v>
      </x:c>
      <x:c r="N25" s="9" t="n">
        <x:f>'Инвестиции'!$C$35*(1+'Допущения'!$B$14)^1</x:f>
        <x:v>4751219.763237501</x:v>
      </x:c>
      <x:c r="O25" s="9" t="n">
        <x:f>K25*'Допущения'!$B$10</x:f>
        <x:v>783338.4555690072</x:v>
      </x:c>
      <x:c r="P25" s="9" t="n">
        <x:f>K25*'Допущения'!$B$12</x:f>
        <x:v>261112.8185230024</x:v>
      </x:c>
      <x:c r="Q25" s="7" t="n">
        <x:f>K25-L25-M25-N25</x:f>
        <x:v>6194240.986393249</x:v>
      </x:c>
      <x:c r="R25" s="7" t="n">
        <x:f>Q25-O25-P25</x:f>
        <x:v>5149789.712301238</x:v>
      </x:c>
      <x:c r="S25" s="7" t="n">
        <x:f>S24+R25</x:f>
        <x:v>23276789.56983567</x:v>
      </x:c>
      <x:c r="T25" s="7" t="n">
        <x:f>IF(S25&gt;=0,A25,999)</x:f>
        <x:v>19</x:v>
      </x:c>
      <x:c r="U25" s="22" t="n">
        <x:f>'Допущения'!C31*'Допущения'!$B$8*B25*'Допущения'!$B$17/'Допущения'!$B$18/'Допущения'!$B$16</x:f>
        <x:v>57.20050077041603</x:v>
      </x:c>
      <x:c r="V25" s="7"/>
      <x:c r="W25" s="7"/>
    </x:row>
    <x:row r="26" ht="23" customHeight="1">
      <x:c r="A26" s="1" t="n">
        <x:v>20</x:v>
      </x:c>
      <x:c r="B26" s="17" t="n">
        <x:f>'Допущения'!C49*'Допущения'!D53</x:f>
        <x:v>0.8135593220338982</x:v>
      </x:c>
      <x:c r="C26" s="9" t="n">
        <x:f>'Допущения'!C31*'Допущения'!$B$8*'Допущения'!D31*$B26*(1+'Допущения'!$B$13)^1</x:f>
        <x:v>7051128.610169492</x:v>
      </x:c>
      <x:c r="D26" s="9" t="n">
        <x:f>'Допущения'!C32*'Допущения'!$B$8*'Допущения'!D32*$B26*(1+'Допущения'!$B$13)^1</x:f>
        <x:v>1102656.1301694913</x:v>
      </x:c>
      <x:c r="E26" s="9" t="n">
        <x:f>'Допущения'!C33*'Допущения'!$B$8*'Допущения'!D33*$B26*(1+'Допущения'!$B$13)^1</x:f>
        <x:v>1327271.2677966102</x:v>
      </x:c>
      <x:c r="F26" s="9" t="n">
        <x:f>'Допущения'!C34*'Допущения'!$B$8*'Допущения'!D34*$B26*(1+'Допущения'!$B$13)^1</x:f>
        <x:v>1684613.5322033898</x:v>
      </x:c>
      <x:c r="G26" s="9" t="n">
        <x:f>'Допущения'!C35*'Допущения'!$B$8*'Допущения'!D35*$B26*(1+'Допущения'!$B$13)^1</x:f>
        <x:v>2986360.352542373</x:v>
      </x:c>
      <x:c r="H26" s="9" t="n">
        <x:f>'Допущения'!C36*'Допущения'!$B$8*'Допущения'!D36*$B26*(1+'Допущения'!$B$13)^1</x:f>
        <x:v>245672.806779661</x:v>
      </x:c>
      <x:c r="I26" s="9" t="n">
        <x:f>'Допущения'!C37*'Допущения'!$B$8*'Допущения'!D37*$B26*(1+'Допущения'!$B$13)^1</x:f>
        <x:v>224615.1376271186</x:v>
      </x:c>
      <x:c r="J26" s="7" t="n">
        <x:f>SUM(C26:I26)</x:f>
        <x:v>14622317.837288134</x:v>
      </x:c>
      <x:c r="K26" s="9" t="n">
        <x:f>J26/(1+'Допущения'!$B$9)</x:f>
        <x:v>13926016.98789346</x:v>
      </x:c>
      <x:c r="L26" s="9" t="n">
        <x:f>C26/(1+'Допущения'!$B$9)*'Допущения'!E31+'Допущения'!C31*'Допущения'!$B$8*$B26*'Допущения'!F31*(1+'Допущения'!$B$14)^1+D26/(1+'Допущения'!$B$9)*'Допущения'!E32+'Допущения'!C32*'Допущения'!$B$8*$B26*'Допущения'!F32*(1+'Допущения'!$B$14)^1+E26/(1+'Допущения'!$B$9)*'Допущения'!E33+'Допущения'!C33*'Допущения'!$B$8*$B26*'Допущения'!F33*(1+'Допущения'!$B$14)^1+F26/(1+'Допущения'!$B$9)*'Допущения'!E34+'Допущения'!C34*'Допущения'!$B$8*$B26*'Допущения'!F34*(1+'Допущения'!$B$14)^1+G26/(1+'Допущения'!$B$9)*'Допущения'!E35+'Допущения'!C35*'Допущения'!$B$8*$B26*'Допущения'!F35*(1+'Допущения'!$B$14)^1+H26/(1+'Допущения'!$B$9)*'Допущения'!E36+'Допущения'!C36*'Допущения'!$B$8*$B26*'Допущения'!F36*(1+'Допущения'!$B$14)^1+I26/(1+'Допущения'!$B$9)*'Допущения'!E37+'Допущения'!C37*'Допущения'!$B$8*$B26*'Допущения'!F37*(1+'Допущения'!$B$14)^1</x:f>
        <x:v>1958412.4982082322</x:v>
      </x:c>
      <x:c r="M26" s="9" t="n">
        <x:f>J26*'Допущения'!$B$11</x:f>
        <x:v>292446.3567457627</x:v>
      </x:c>
      <x:c r="N26" s="9" t="n">
        <x:f>'Инвестиции'!$C$35*(1+'Допущения'!$B$14)^1</x:f>
        <x:v>4751219.763237501</x:v>
      </x:c>
      <x:c r="O26" s="9" t="n">
        <x:f>K26*'Допущения'!$B$10</x:f>
        <x:v>835561.0192736076</x:v>
      </x:c>
      <x:c r="P26" s="9" t="n">
        <x:f>K26*'Допущения'!$B$12</x:f>
        <x:v>278520.3397578692</x:v>
      </x:c>
      <x:c r="Q26" s="7" t="n">
        <x:f>K26-L26-M26-N26</x:f>
        <x:v>6923938.369701965</x:v>
      </x:c>
      <x:c r="R26" s="7" t="n">
        <x:f>Q26-O26-P26</x:f>
        <x:v>5809857.010670488</x:v>
      </x:c>
      <x:c r="S26" s="7" t="n">
        <x:f>S25+R26</x:f>
        <x:v>29086646.580506157</x:v>
      </x:c>
      <x:c r="T26" s="7" t="n">
        <x:f>IF(S26&gt;=0,A26,999)</x:f>
        <x:v>20</x:v>
      </x:c>
      <x:c r="U26" s="22" t="n">
        <x:f>'Допущения'!C31*'Допущения'!$B$8*B26*'Допущения'!$B$17/'Допущения'!$B$18/'Допущения'!$B$16</x:f>
        <x:v>61.01386748844375</x:v>
      </x:c>
      <x:c r="V26" s="7"/>
      <x:c r="W26" s="7"/>
    </x:row>
    <x:row r="27" ht="23" customHeight="1">
      <x:c r="A27" s="1" t="n">
        <x:v>21</x:v>
      </x:c>
      <x:c r="B27" s="17" t="n">
        <x:f>'Допущения'!C50*'Допущения'!D53</x:f>
        <x:v>1.0677966101694916</x:v>
      </x:c>
      <x:c r="C27" s="9" t="n">
        <x:f>'Допущения'!C31*'Допущения'!$B$8*'Допущения'!D31*$B27*(1+'Допущения'!$B$13)^1</x:f>
        <x:v>9254606.30084746</x:v>
      </x:c>
      <x:c r="D27" s="9" t="n">
        <x:f>'Допущения'!C32*'Допущения'!$B$8*'Допущения'!D32*$B27*(1+'Допущения'!$B$13)^1</x:f>
        <x:v>1447236.1708474576</x:v>
      </x:c>
      <x:c r="E27" s="9" t="n">
        <x:f>'Допущения'!C33*'Допущения'!$B$8*'Допущения'!D33*$B27*(1+'Допущения'!$B$13)^1</x:f>
        <x:v>1742043.538983051</x:v>
      </x:c>
      <x:c r="F27" s="9" t="n">
        <x:f>'Допущения'!C34*'Допущения'!$B$8*'Допущения'!D34*$B27*(1+'Допущения'!$B$13)^1</x:f>
        <x:v>2211055.2610169495</x:v>
      </x:c>
      <x:c r="G27" s="9" t="n">
        <x:f>'Допущения'!C35*'Допущения'!$B$8*'Допущения'!D35*$B27*(1+'Допущения'!$B$13)^1</x:f>
        <x:v>3919597.9627118646</x:v>
      </x:c>
      <x:c r="H27" s="9" t="n">
        <x:f>'Допущения'!C36*'Допущения'!$B$8*'Допущения'!D36*$B27*(1+'Допущения'!$B$13)^1</x:f>
        <x:v>322445.5588983051</x:v>
      </x:c>
      <x:c r="I27" s="9" t="n">
        <x:f>'Допущения'!C37*'Допущения'!$B$8*'Допущения'!D37*$B27*(1+'Допущения'!$B$13)^1</x:f>
        <x:v>294807.36813559313</x:v>
      </x:c>
      <x:c r="J27" s="7" t="n">
        <x:f>SUM(C27:I27)</x:f>
        <x:v>19191792.161440678</x:v>
      </x:c>
      <x:c r="K27" s="9" t="n">
        <x:f>J27/(1+'Допущения'!$B$9)</x:f>
        <x:v>18277897.29661017</x:v>
      </x:c>
      <x:c r="L27" s="9" t="n">
        <x:f>C27/(1+'Допущения'!$B$9)*'Допущения'!E31+'Допущения'!C31*'Допущения'!$B$8*$B27*'Допущения'!F31*(1+'Допущения'!$B$14)^1+D27/(1+'Допущения'!$B$9)*'Допущения'!E32+'Допущения'!C32*'Допущения'!$B$8*$B27*'Допущения'!F32*(1+'Допущения'!$B$14)^1+E27/(1+'Допущения'!$B$9)*'Допущения'!E33+'Допущения'!C33*'Допущения'!$B$8*$B27*'Допущения'!F33*(1+'Допущения'!$B$14)^1+F27/(1+'Допущения'!$B$9)*'Допущения'!E34+'Допущения'!C34*'Допущения'!$B$8*$B27*'Допущения'!F34*(1+'Допущения'!$B$14)^1+G27/(1+'Допущения'!$B$9)*'Допущения'!E35+'Допущения'!C35*'Допущения'!$B$8*$B27*'Допущения'!F35*(1+'Допущения'!$B$14)^1+H27/(1+'Допущения'!$B$9)*'Допущения'!E36+'Допущения'!C36*'Допущения'!$B$8*$B27*'Допущения'!F36*(1+'Допущения'!$B$14)^1+I27/(1+'Допущения'!$B$9)*'Допущения'!E37+'Допущения'!C37*'Допущения'!$B$8*$B27*'Допущения'!F37*(1+'Допущения'!$B$14)^1</x:f>
        <x:v>2570416.4038983053</x:v>
      </x:c>
      <x:c r="M27" s="9" t="n">
        <x:f>J27*'Допущения'!$B$11</x:f>
        <x:v>383835.84322881355</x:v>
      </x:c>
      <x:c r="N27" s="9" t="n">
        <x:f>'Инвестиции'!$C$35*(1+'Допущения'!$B$14)^1</x:f>
        <x:v>4751219.763237501</x:v>
      </x:c>
      <x:c r="O27" s="9" t="n">
        <x:f>K27*'Допущения'!$B$10</x:f>
        <x:v>1096673.83779661</x:v>
      </x:c>
      <x:c r="P27" s="9" t="n">
        <x:f>K27*'Допущения'!$B$12</x:f>
        <x:v>365557.9459322034</x:v>
      </x:c>
      <x:c r="Q27" s="7" t="n">
        <x:f>K27-L27-M27-N27</x:f>
        <x:v>10572425.28624555</x:v>
      </x:c>
      <x:c r="R27" s="7" t="n">
        <x:f>Q27-O27-P27</x:f>
        <x:v>9110193.502516735</x:v>
      </x:c>
      <x:c r="S27" s="7" t="n">
        <x:f>S26+R27</x:f>
        <x:v>38196840.08302289</x:v>
      </x:c>
      <x:c r="T27" s="7" t="n">
        <x:f>IF(S27&gt;=0,A27,999)</x:f>
        <x:v>21</x:v>
      </x:c>
      <x:c r="U27" s="22" t="n">
        <x:f>'Допущения'!C31*'Допущения'!$B$8*B27*'Допущения'!$B$17/'Допущения'!$B$18/'Допущения'!$B$16</x:f>
        <x:v>80.08070107858244</x:v>
      </x:c>
      <x:c r="V27" s="7"/>
      <x:c r="W27" s="7"/>
    </x:row>
    <x:row r="28" ht="23" customHeight="1">
      <x:c r="A28" s="1" t="n">
        <x:v>22</x:v>
      </x:c>
      <x:c r="B28" s="17" t="n">
        <x:f>'Допущения'!C51*'Допущения'!D53</x:f>
        <x:v>1.1694915254237286</x:v>
      </x:c>
      <x:c r="C28" s="9" t="n">
        <x:f>'Допущения'!C31*'Допущения'!$B$8*'Допущения'!D31*$B28*(1+'Допущения'!$B$13)^1</x:f>
        <x:v>10135997.377118643</x:v>
      </x:c>
      <x:c r="D28" s="9" t="n">
        <x:f>'Допущения'!C32*'Допущения'!$B$8*'Допущения'!D32*$B28*(1+'Допущения'!$B$13)^1</x:f>
        <x:v>1585068.1871186434</x:v>
      </x:c>
      <x:c r="E28" s="9" t="n">
        <x:f>'Допущения'!C33*'Допущения'!$B$8*'Допущения'!D33*$B28*(1+'Допущения'!$B$13)^1</x:f>
        <x:v>1907952.4474576267</x:v>
      </x:c>
      <x:c r="F28" s="9" t="n">
        <x:f>'Допущения'!C34*'Допущения'!$B$8*'Допущения'!D34*$B28*(1+'Допущения'!$B$13)^1</x:f>
        <x:v>2421631.9525423725</x:v>
      </x:c>
      <x:c r="G28" s="9" t="n">
        <x:f>'Допущения'!C35*'Допущения'!$B$8*'Допущения'!D35*$B28*(1+'Допущения'!$B$13)^1</x:f>
        <x:v>4292893.0067796605</x:v>
      </x:c>
      <x:c r="H28" s="9" t="n">
        <x:f>'Допущения'!C36*'Допущения'!$B$8*'Допущения'!D36*$B28*(1+'Допущения'!$B$13)^1</x:f>
        <x:v>353154.65974576265</x:v>
      </x:c>
      <x:c r="I28" s="9" t="n">
        <x:f>'Допущения'!C37*'Допущения'!$B$8*'Допущения'!D37*$B28*(1+'Допущения'!$B$13)^1</x:f>
        <x:v>322884.2603389829</x:v>
      </x:c>
      <x:c r="J28" s="7" t="n">
        <x:f>SUM(C28:I28)</x:f>
        <x:v>21019581.891101696</x:v>
      </x:c>
      <x:c r="K28" s="9" t="n">
        <x:f>J28/(1+'Допущения'!$B$9)</x:f>
        <x:v>20018649.420096852</x:v>
      </x:c>
      <x:c r="L28" s="9" t="n">
        <x:f>C28/(1+'Допущения'!$B$9)*'Допущения'!E31+'Допущения'!C31*'Допущения'!$B$8*$B28*'Допущения'!F31*(1+'Допущения'!$B$14)^1+D28/(1+'Допущения'!$B$9)*'Допущения'!E32+'Допущения'!C32*'Допущения'!$B$8*$B28*'Допущения'!F32*(1+'Допущения'!$B$14)^1+E28/(1+'Допущения'!$B$9)*'Допущения'!E33+'Допущения'!C33*'Допущения'!$B$8*$B28*'Допущения'!F33*(1+'Допущения'!$B$14)^1+F28/(1+'Допущения'!$B$9)*'Допущения'!E34+'Допущения'!C34*'Допущения'!$B$8*$B28*'Допущения'!F34*(1+'Допущения'!$B$14)^1+G28/(1+'Допущения'!$B$9)*'Допущения'!E35+'Допущения'!C35*'Допущения'!$B$8*$B28*'Допущения'!F35*(1+'Допущения'!$B$14)^1+H28/(1+'Допущения'!$B$9)*'Допущения'!E36+'Допущения'!C36*'Допущения'!$B$8*$B28*'Допущения'!F36*(1+'Допущения'!$B$14)^1+I28/(1+'Допущения'!$B$9)*'Допущения'!E37+'Допущения'!C37*'Допущения'!$B$8*$B28*'Допущения'!F37*(1+'Допущения'!$B$14)^1</x:f>
        <x:v>2815217.966174334</x:v>
      </x:c>
      <x:c r="M28" s="9" t="n">
        <x:f>J28*'Допущения'!$B$11</x:f>
        <x:v>420391.6378220339</x:v>
      </x:c>
      <x:c r="N28" s="9" t="n">
        <x:f>'Инвестиции'!$C$35*(1+'Допущения'!$B$14)^1</x:f>
        <x:v>4751219.763237501</x:v>
      </x:c>
      <x:c r="O28" s="9" t="n">
        <x:f>K28*'Допущения'!$B$10</x:f>
        <x:v>1201118.965205811</x:v>
      </x:c>
      <x:c r="P28" s="9" t="n">
        <x:f>K28*'Допущения'!$B$12</x:f>
        <x:v>400372.98840193707</x:v>
      </x:c>
      <x:c r="Q28" s="7" t="n">
        <x:f>K28-L28-M28-N28</x:f>
        <x:v>12031820.052862981</x:v>
      </x:c>
      <x:c r="R28" s="7" t="n">
        <x:f>Q28-O28-P28</x:f>
        <x:v>10430328.099255234</x:v>
      </x:c>
      <x:c r="S28" s="7" t="n">
        <x:f>S27+R28</x:f>
        <x:v>48627168.18227813</x:v>
      </x:c>
      <x:c r="T28" s="7" t="n">
        <x:f>IF(S28&gt;=0,A28,999)</x:f>
        <x:v>22</x:v>
      </x:c>
      <x:c r="U28" s="22" t="n">
        <x:f>'Допущения'!C31*'Допущения'!$B$8*B28*'Допущения'!$B$17/'Допущения'!$B$18/'Допущения'!$B$16</x:f>
        <x:v>87.70743451463788</x:v>
      </x:c>
      <x:c r="V28" s="7"/>
      <x:c r="W28" s="7"/>
    </x:row>
    <x:row r="29" ht="23" customHeight="1">
      <x:c r="A29" s="1" t="n">
        <x:v>23</x:v>
      </x:c>
      <x:c r="B29" s="17" t="n">
        <x:f>'Допущения'!C52*'Допущения'!D53</x:f>
        <x:v>1.2203389830508473</x:v>
      </x:c>
      <x:c r="C29" s="9" t="n">
        <x:f>'Допущения'!C31*'Допущения'!$B$8*'Допущения'!D31*$B29*(1+'Допущения'!$B$13)^1</x:f>
        <x:v>10576692.915254235</x:v>
      </x:c>
      <x:c r="D29" s="9" t="n">
        <x:f>'Допущения'!C32*'Допущения'!$B$8*'Допущения'!D32*$B29*(1+'Допущения'!$B$13)^1</x:f>
        <x:v>1653984.195254237</x:v>
      </x:c>
      <x:c r="E29" s="9" t="n">
        <x:f>'Допущения'!C33*'Допущения'!$B$8*'Допущения'!D33*$B29*(1+'Допущения'!$B$13)^1</x:f>
        <x:v>1990906.901694915</x:v>
      </x:c>
      <x:c r="F29" s="9" t="n">
        <x:f>'Допущения'!C34*'Допущения'!$B$8*'Допущения'!D34*$B29*(1+'Допущения'!$B$13)^1</x:f>
        <x:v>2526920.2983050845</x:v>
      </x:c>
      <x:c r="G29" s="9" t="n">
        <x:f>'Допущения'!C35*'Допущения'!$B$8*'Допущения'!D35*$B29*(1+'Допущения'!$B$13)^1</x:f>
        <x:v>4479540.52881356</x:v>
      </x:c>
      <x:c r="H29" s="9" t="n">
        <x:f>'Допущения'!C36*'Допущения'!$B$8*'Допущения'!D36*$B29*(1+'Допущения'!$B$13)^1</x:f>
        <x:v>368509.2101694915</x:v>
      </x:c>
      <x:c r="I29" s="9" t="n">
        <x:f>'Допущения'!C37*'Допущения'!$B$8*'Допущения'!D37*$B29*(1+'Допущения'!$B$13)^1</x:f>
        <x:v>336922.70644067787</x:v>
      </x:c>
      <x:c r="J29" s="7" t="n">
        <x:f>SUM(C29:I29)</x:f>
        <x:v>21933476.755932197</x:v>
      </x:c>
      <x:c r="K29" s="9" t="n">
        <x:f>J29/(1+'Допущения'!$B$9)</x:f>
        <x:v>20889025.481840186</x:v>
      </x:c>
      <x:c r="L29" s="9" t="n">
        <x:f>C29/(1+'Допущения'!$B$9)*'Допущения'!E31+'Допущения'!C31*'Допущения'!$B$8*$B29*'Допущения'!F31*(1+'Допущения'!$B$14)^1+D29/(1+'Допущения'!$B$9)*'Допущения'!E32+'Допущения'!C32*'Допущения'!$B$8*$B29*'Допущения'!F32*(1+'Допущения'!$B$14)^1+E29/(1+'Допущения'!$B$9)*'Допущения'!E33+'Допущения'!C33*'Допущения'!$B$8*$B29*'Допущения'!F33*(1+'Допущения'!$B$14)^1+F29/(1+'Допущения'!$B$9)*'Допущения'!E34+'Допущения'!C34*'Допущения'!$B$8*$B29*'Допущения'!F34*(1+'Допущения'!$B$14)^1+G29/(1+'Допущения'!$B$9)*'Допущения'!E35+'Допущения'!C35*'Допущения'!$B$8*$B29*'Допущения'!F35*(1+'Допущения'!$B$14)^1+H29/(1+'Допущения'!$B$9)*'Допущения'!E36+'Допущения'!C36*'Допущения'!$B$8*$B29*'Допущения'!F36*(1+'Допущения'!$B$14)^1+I29/(1+'Допущения'!$B$9)*'Допущения'!E37+'Допущения'!C37*'Допущения'!$B$8*$B29*'Допущения'!F37*(1+'Допущения'!$B$14)^1</x:f>
        <x:v>2937618.7473123483</x:v>
      </x:c>
      <x:c r="M29" s="9" t="n">
        <x:f>J29*'Допущения'!$B$11</x:f>
        <x:v>438669.53511864395</x:v>
      </x:c>
      <x:c r="N29" s="9" t="n">
        <x:f>'Инвестиции'!$C$35*(1+'Допущения'!$B$14)^1</x:f>
        <x:v>4751219.763237501</x:v>
      </x:c>
      <x:c r="O29" s="9" t="n">
        <x:f>K29*'Допущения'!$B$10</x:f>
        <x:v>1253341.528910411</x:v>
      </x:c>
      <x:c r="P29" s="9" t="n">
        <x:f>K29*'Допущения'!$B$12</x:f>
        <x:v>417780.5096368037</x:v>
      </x:c>
      <x:c r="Q29" s="7" t="n">
        <x:f>K29-L29-M29-N29</x:f>
        <x:v>12761517.436171694</x:v>
      </x:c>
      <x:c r="R29" s="7" t="n">
        <x:f>Q29-O29-P29</x:f>
        <x:v>11090395.397624478</x:v>
      </x:c>
      <x:c r="S29" s="7" t="n">
        <x:f>S28+R29</x:f>
        <x:v>59717563.579902604</x:v>
      </x:c>
      <x:c r="T29" s="7" t="n">
        <x:f>IF(S29&gt;=0,A29,999)</x:f>
        <x:v>23</x:v>
      </x:c>
      <x:c r="U29" s="22" t="n">
        <x:f>'Допущения'!C31*'Допущения'!$B$8*B29*'Допущения'!$B$17/'Допущения'!$B$18/'Допущения'!$B$16</x:f>
        <x:v>91.52080123266563</x:v>
      </x:c>
      <x:c r="V29" s="7"/>
      <x:c r="W29" s="7"/>
    </x:row>
    <x:row r="30" ht="23" customHeight="1">
      <x:c r="A30" s="1" t="n">
        <x:v>24</x:v>
      </x:c>
      <x:c r="B30" s="17" t="n">
        <x:f>'Допущения'!C53*'Допущения'!D53</x:f>
        <x:v>1.271186440677966</x:v>
      </x:c>
      <x:c r="C30" s="9" t="n">
        <x:f>'Допущения'!C31*'Допущения'!$B$8*'Допущения'!D31*$B30*(1+'Допущения'!$B$13)^1</x:f>
        <x:v>11017388.45338983</x:v>
      </x:c>
      <x:c r="D30" s="9" t="n">
        <x:f>'Допущения'!C32*'Допущения'!$B$8*'Допущения'!D32*$B30*(1+'Допущения'!$B$13)^1</x:f>
        <x:v>1722900.2033898302</x:v>
      </x:c>
      <x:c r="E30" s="9" t="n">
        <x:f>'Допущения'!C33*'Допущения'!$B$8*'Допущения'!D33*$B30*(1+'Допущения'!$B$13)^1</x:f>
        <x:v>2073861.3559322034</x:v>
      </x:c>
      <x:c r="F30" s="9" t="n">
        <x:f>'Допущения'!C34*'Допущения'!$B$8*'Допущения'!D34*$B30*(1+'Допущения'!$B$13)^1</x:f>
        <x:v>2632208.6440677964</x:v>
      </x:c>
      <x:c r="G30" s="9" t="n">
        <x:f>'Допущения'!C35*'Допущения'!$B$8*'Допущения'!D35*$B30*(1+'Допущения'!$B$13)^1</x:f>
        <x:v>4666188.050847457</x:v>
      </x:c>
      <x:c r="H30" s="9" t="n">
        <x:f>'Допущения'!C36*'Допущения'!$B$8*'Допущения'!D36*$B30*(1+'Допущения'!$B$13)^1</x:f>
        <x:v>383863.7605932203</x:v>
      </x:c>
      <x:c r="I30" s="9" t="n">
        <x:f>'Допущения'!C37*'Допущения'!$B$8*'Допущения'!D37*$B30*(1+'Допущения'!$B$13)^1</x:f>
        <x:v>350961.1525423728</x:v>
      </x:c>
      <x:c r="J30" s="7" t="n">
        <x:f>SUM(C30:I30)</x:f>
        <x:v>22847371.62076271</x:v>
      </x:c>
      <x:c r="K30" s="9" t="n">
        <x:f>J30/(1+'Допущения'!$B$9)</x:f>
        <x:v>21759401.54358353</x:v>
      </x:c>
      <x:c r="L30" s="9" t="n">
        <x:f>C30/(1+'Допущения'!$B$9)*'Допущения'!E31+'Допущения'!C31*'Допущения'!$B$8*$B30*'Допущения'!F31*(1+'Допущения'!$B$14)^1+D30/(1+'Допущения'!$B$9)*'Допущения'!E32+'Допущения'!C32*'Допущения'!$B$8*$B30*'Допущения'!F32*(1+'Допущения'!$B$14)^1+E30/(1+'Допущения'!$B$9)*'Допущения'!E33+'Допущения'!C33*'Допущения'!$B$8*$B30*'Допущения'!F33*(1+'Допущения'!$B$14)^1+F30/(1+'Допущения'!$B$9)*'Допущения'!E34+'Допущения'!C34*'Допущения'!$B$8*$B30*'Допущения'!F34*(1+'Допущения'!$B$14)^1+G30/(1+'Допущения'!$B$9)*'Допущения'!E35+'Допущения'!C35*'Допущения'!$B$8*$B30*'Допущения'!F35*(1+'Допущения'!$B$14)^1+H30/(1+'Допущения'!$B$9)*'Допущения'!E36+'Допущения'!C36*'Допущения'!$B$8*$B30*'Допущения'!F36*(1+'Допущения'!$B$14)^1+I30/(1+'Допущения'!$B$9)*'Допущения'!E37+'Допущения'!C37*'Допущения'!$B$8*$B30*'Допущения'!F37*(1+'Допущения'!$B$14)^1</x:f>
        <x:v>3060019.528450363</x:v>
      </x:c>
      <x:c r="M30" s="9" t="n">
        <x:f>J30*'Допущения'!$B$11</x:f>
        <x:v>456947.4324152542</x:v>
      </x:c>
      <x:c r="N30" s="9" t="n">
        <x:f>'Инвестиции'!$C$35*(1+'Допущения'!$B$14)^1</x:f>
        <x:v>4751219.763237501</x:v>
      </x:c>
      <x:c r="O30" s="9" t="n">
        <x:f>K30*'Допущения'!$B$10</x:f>
        <x:v>1305564.0926150118</x:v>
      </x:c>
      <x:c r="P30" s="9" t="n">
        <x:f>K30*'Допущения'!$B$12</x:f>
        <x:v>435188.03087167063</x:v>
      </x:c>
      <x:c r="Q30" s="7" t="n">
        <x:f>K30-L30-M30-N30</x:f>
        <x:v>13491214.819480414</x:v>
      </x:c>
      <x:c r="R30" s="7" t="n">
        <x:f>Q30-O30-P30</x:f>
        <x:v>11750462.69599373</x:v>
      </x:c>
      <x:c r="S30" s="7" t="n">
        <x:f>S29+R30</x:f>
        <x:v>71468026.27589634</x:v>
      </x:c>
      <x:c r="T30" s="7" t="n">
        <x:f>IF(S30&gt;=0,A30,999)</x:f>
        <x:v>24</x:v>
      </x:c>
      <x:c r="U30" s="22" t="n">
        <x:f>'Допущения'!C31*'Допущения'!$B$8*B30*'Допущения'!$B$17/'Допущения'!$B$18/'Допущения'!$B$16</x:f>
        <x:v>95.33416795069337</x:v>
      </x:c>
      <x:c r="V30" s="7"/>
      <x:c r="W30" s="7"/>
    </x:row>
    <x:row r="31" ht="23" customHeight="1">
      <x:c r="A31" s="1" t="n">
        <x:v>25</x:v>
      </x:c>
      <x:c r="B31" s="17" t="n">
        <x:f>'Допущения'!C42*'Допущения'!D53</x:f>
        <x:v>1.1186440677966103</x:v>
      </x:c>
      <x:c r="C31" s="9" t="n">
        <x:f>'Допущения'!C31*'Допущения'!$B$8*'Допущения'!D31*$B31*(1+'Допущения'!$B$13)^2</x:f>
        <x:v>9986160.894152543</x:v>
      </x:c>
      <x:c r="D31" s="9" t="n">
        <x:f>'Допущения'!C32*'Допущения'!$B$8*'Допущения'!D32*$B31*(1+'Допущения'!$B$13)^2</x:f>
        <x:v>1561636.744352542</x:v>
      </x:c>
      <x:c r="E31" s="9" t="n">
        <x:f>'Допущения'!C33*'Допущения'!$B$8*'Допущения'!D33*$B31*(1+'Допущения'!$B$13)^2</x:f>
        <x:v>1879747.9330169493</x:v>
      </x:c>
      <x:c r="F31" s="9" t="n">
        <x:f>'Допущения'!C34*'Допущения'!$B$8*'Допущения'!D34*$B31*(1+'Допущения'!$B$13)^2</x:f>
        <x:v>2385833.914983051</x:v>
      </x:c>
      <x:c r="G31" s="9" t="n">
        <x:f>'Допущения'!C35*'Допущения'!$B$8*'Допущения'!D35*$B31*(1+'Допущения'!$B$13)^2</x:f>
        <x:v>4229432.849288136</x:v>
      </x:c>
      <x:c r="H31" s="9" t="n">
        <x:f>'Допущения'!C36*'Допущения'!$B$8*'Допущения'!D36*$B31*(1+'Допущения'!$B$13)^2</x:f>
        <x:v>347934.11260169494</x:v>
      </x:c>
      <x:c r="I31" s="9" t="n">
        <x:f>'Допущения'!C37*'Допущения'!$B$8*'Допущения'!D37*$B31*(1+'Допущения'!$B$13)^2</x:f>
        <x:v>318111.18866440677</x:v>
      </x:c>
      <x:c r="J31" s="7" t="n">
        <x:f>SUM(C31:I31)</x:f>
        <x:v>20708857.63705932</x:v>
      </x:c>
      <x:c r="K31" s="9" t="n">
        <x:f>J31/(1+'Допущения'!$B$9)</x:f>
        <x:v>19722721.559104115</x:v>
      </x:c>
      <x:c r="L31" s="9" t="n">
        <x:f>C31/(1+'Допущения'!$B$9)*'Допущения'!E31+'Допущения'!C31*'Допущения'!$B$8*$B31*'Допущения'!F31*(1+'Допущения'!$B$14)^2+D31/(1+'Допущения'!$B$9)*'Допущения'!E32+'Допущения'!C32*'Допущения'!$B$8*$B31*'Допущения'!F32*(1+'Допущения'!$B$14)^2+E31/(1+'Допущения'!$B$9)*'Допущения'!E33+'Допущения'!C33*'Допущения'!$B$8*$B31*'Допущения'!F33*(1+'Допущения'!$B$14)^2+F31/(1+'Допущения'!$B$9)*'Допущения'!E34+'Допущения'!C34*'Допущения'!$B$8*$B31*'Допущения'!F34*(1+'Допущения'!$B$14)^2+G31/(1+'Допущения'!$B$9)*'Допущения'!E35+'Допущения'!C35*'Допущения'!$B$8*$B31*'Допущения'!F35*(1+'Допущения'!$B$14)^2+H31/(1+'Допущения'!$B$9)*'Допущения'!E36+'Допущения'!C36*'Допущения'!$B$8*$B31*'Допущения'!F36*(1+'Допущения'!$B$14)^2+I31/(1+'Допущения'!$B$9)*'Допущения'!E37+'Допущения'!C37*'Допущения'!$B$8*$B31*'Допущения'!F37*(1+'Допущения'!$B$14)^2</x:f>
        <x:v>2775032.8043162227</x:v>
      </x:c>
      <x:c r="M31" s="9" t="n">
        <x:f>J31*'Допущения'!$B$11</x:f>
        <x:v>414177.1527411864</x:v>
      </x:c>
      <x:c r="N31" s="9" t="n">
        <x:f>'Инвестиции'!$C$35*(1+'Допущения'!$B$14)^2</x:f>
        <x:v>4988780.7513993755</x:v>
      </x:c>
      <x:c r="O31" s="9" t="n">
        <x:f>K31*'Допущения'!$B$10</x:f>
        <x:v>1183363.2935462468</x:v>
      </x:c>
      <x:c r="P31" s="9" t="n">
        <x:f>K31*'Допущения'!$B$12</x:f>
        <x:v>394454.4311820823</x:v>
      </x:c>
      <x:c r="Q31" s="7" t="n">
        <x:f>K31-L31-M31-N31</x:f>
        <x:v>11544730.85064733</x:v>
      </x:c>
      <x:c r="R31" s="7" t="n">
        <x:f>Q31-O31-P31</x:f>
        <x:v>9966913.125919001</x:v>
      </x:c>
      <x:c r="S31" s="7" t="n">
        <x:f>S30+R31</x:f>
        <x:v>81434939.40181534</x:v>
      </x:c>
      <x:c r="T31" s="7" t="n">
        <x:f>IF(S31&gt;=0,A31,999)</x:f>
        <x:v>25</x:v>
      </x:c>
      <x:c r="U31" s="22" t="n">
        <x:f>'Допущения'!C31*'Допущения'!$B$8*B31*'Допущения'!$B$17/'Допущения'!$B$18/'Допущения'!$B$16</x:f>
        <x:v>83.89406779661017</x:v>
      </x:c>
      <x:c r="V31" s="7"/>
      <x:c r="W31" s="7"/>
    </x:row>
    <x:row r="32" ht="23" customHeight="1">
      <x:c r="A32" s="1" t="n">
        <x:v>26</x:v>
      </x:c>
      <x:c r="B32" s="17" t="n">
        <x:f>'Допущения'!C43*'Допущения'!D53</x:f>
        <x:v>1.0677966101694916</x:v>
      </x:c>
      <x:c r="C32" s="9" t="n">
        <x:f>'Допущения'!C31*'Допущения'!$B$8*'Допущения'!D31*$B32*(1+'Допущения'!$B$13)^2</x:f>
        <x:v>9532244.489872882</x:v>
      </x:c>
      <x:c r="D32" s="9" t="n">
        <x:f>'Допущения'!C32*'Допущения'!$B$8*'Допущения'!D32*$B32*(1+'Допущения'!$B$13)^2</x:f>
        <x:v>1490653.255972881</x:v>
      </x:c>
      <x:c r="E32" s="9" t="n">
        <x:f>'Допущения'!C33*'Допущения'!$B$8*'Допущения'!D33*$B32*(1+'Допущения'!$B$13)^2</x:f>
        <x:v>1794304.8451525425</x:v>
      </x:c>
      <x:c r="F32" s="9" t="n">
        <x:f>'Допущения'!C34*'Допущения'!$B$8*'Допущения'!D34*$B32*(1+'Допущения'!$B$13)^2</x:f>
        <x:v>2277386.9188474575</x:v>
      </x:c>
      <x:c r="G32" s="9" t="n">
        <x:f>'Допущения'!C35*'Допущения'!$B$8*'Допущения'!D35*$B32*(1+'Допущения'!$B$13)^2</x:f>
        <x:v>4037185.9015932204</x:v>
      </x:c>
      <x:c r="H32" s="9" t="n">
        <x:f>'Допущения'!C36*'Допущения'!$B$8*'Допущения'!D36*$B32*(1+'Допущения'!$B$13)^2</x:f>
        <x:v>332118.92566525424</x:v>
      </x:c>
      <x:c r="I32" s="9" t="n">
        <x:f>'Допущения'!C37*'Допущения'!$B$8*'Допущения'!D37*$B32*(1+'Допущения'!$B$13)^2</x:f>
        <x:v>303651.58917966095</x:v>
      </x:c>
      <x:c r="J32" s="7" t="n">
        <x:f>SUM(C32:I32)</x:f>
        <x:v>19767545.9262839</x:v>
      </x:c>
      <x:c r="K32" s="9" t="n">
        <x:f>J32/(1+'Допущения'!$B$9)</x:f>
        <x:v>18826234.215508476</x:v>
      </x:c>
      <x:c r="L32" s="9" t="n">
        <x:f>C32/(1+'Допущения'!$B$9)*'Допущения'!E31+'Допущения'!C31*'Допущения'!$B$8*$B32*'Допущения'!F31*(1+'Допущения'!$B$14)^2+D32/(1+'Допущения'!$B$9)*'Допущения'!E32+'Допущения'!C32*'Допущения'!$B$8*$B32*'Допущения'!F32*(1+'Допущения'!$B$14)^2+E32/(1+'Допущения'!$B$9)*'Допущения'!E33+'Допущения'!C33*'Допущения'!$B$8*$B32*'Допущения'!F33*(1+'Допущения'!$B$14)^2+F32/(1+'Допущения'!$B$9)*'Допущения'!E34+'Допущения'!C34*'Допущения'!$B$8*$B32*'Допущения'!F34*(1+'Допущения'!$B$14)^2+G32/(1+'Допущения'!$B$9)*'Допущения'!E35+'Допущения'!C35*'Допущения'!$B$8*$B32*'Допущения'!F35*(1+'Допущения'!$B$14)^2+H32/(1+'Допущения'!$B$9)*'Допущения'!E36+'Допущения'!C36*'Допущения'!$B$8*$B32*'Допущения'!F36*(1+'Допущения'!$B$14)^2+I32/(1+'Допущения'!$B$9)*'Допущения'!E37+'Допущения'!C37*'Допущения'!$B$8*$B32*'Допущения'!F37*(1+'Допущения'!$B$14)^2</x:f>
        <x:v>2648894.949574576</x:v>
      </x:c>
      <x:c r="M32" s="9" t="n">
        <x:f>J32*'Допущения'!$B$11</x:f>
        <x:v>395350.918525678</x:v>
      </x:c>
      <x:c r="N32" s="9" t="n">
        <x:f>'Инвестиции'!$C$35*(1+'Допущения'!$B$14)^2</x:f>
        <x:v>4988780.7513993755</x:v>
      </x:c>
      <x:c r="O32" s="9" t="n">
        <x:f>K32*'Допущения'!$B$10</x:f>
        <x:v>1129574.0529305085</x:v>
      </x:c>
      <x:c r="P32" s="9" t="n">
        <x:f>K32*'Допущения'!$B$12</x:f>
        <x:v>376524.68431016954</x:v>
      </x:c>
      <x:c r="Q32" s="7" t="n">
        <x:f>K32-L32-M32-N32</x:f>
        <x:v>10793207.596008847</x:v>
      </x:c>
      <x:c r="R32" s="7" t="n">
        <x:f>Q32-O32-P32</x:f>
        <x:v>9287108.858768169</x:v>
      </x:c>
      <x:c r="S32" s="7" t="n">
        <x:f>S31+R32</x:f>
        <x:v>90722048.2605835</x:v>
      </x:c>
      <x:c r="T32" s="7" t="n">
        <x:f>IF(S32&gt;=0,A32,999)</x:f>
        <x:v>26</x:v>
      </x:c>
      <x:c r="U32" s="22" t="n">
        <x:f>'Допущения'!C31*'Допущения'!$B$8*B32*'Допущения'!$B$17/'Допущения'!$B$18/'Допущения'!$B$16</x:f>
        <x:v>80.08070107858244</x:v>
      </x:c>
      <x:c r="V32" s="7"/>
      <x:c r="W32" s="7"/>
    </x:row>
    <x:row r="33" ht="23" customHeight="1">
      <x:c r="A33" s="1" t="n">
        <x:v>27</x:v>
      </x:c>
      <x:c r="B33" s="17" t="n">
        <x:f>'Допущения'!C44*'Допущения'!D53</x:f>
        <x:v>1.0169491525423728</x:v>
      </x:c>
      <x:c r="C33" s="9" t="n">
        <x:f>'Допущения'!C31*'Допущения'!$B$8*'Допущения'!D31*$B33*(1+'Допущения'!$B$13)^2</x:f>
        <x:v>9078328.08559322</x:v>
      </x:c>
      <x:c r="D33" s="9" t="n">
        <x:f>'Допущения'!C32*'Допущения'!$B$8*'Допущения'!D32*$B33*(1+'Допущения'!$B$13)^2</x:f>
        <x:v>1419669.7675932199</x:v>
      </x:c>
      <x:c r="E33" s="9" t="n">
        <x:f>'Допущения'!C33*'Допущения'!$B$8*'Допущения'!D33*$B33*(1+'Допущения'!$B$13)^2</x:f>
        <x:v>1708861.7572881356</x:v>
      </x:c>
      <x:c r="F33" s="9" t="n">
        <x:f>'Допущения'!C34*'Допущения'!$B$8*'Допущения'!D34*$B33*(1+'Допущения'!$B$13)^2</x:f>
        <x:v>2168939.922711864</x:v>
      </x:c>
      <x:c r="G33" s="9" t="n">
        <x:f>'Допущения'!C35*'Допущения'!$B$8*'Допущения'!D35*$B33*(1+'Допущения'!$B$13)^2</x:f>
        <x:v>3844938.953898305</x:v>
      </x:c>
      <x:c r="H33" s="9" t="n">
        <x:f>'Допущения'!C36*'Допущения'!$B$8*'Допущения'!D36*$B33*(1+'Допущения'!$B$13)^2</x:f>
        <x:v>316303.73872881354</x:v>
      </x:c>
      <x:c r="I33" s="9" t="n">
        <x:f>'Допущения'!C37*'Допущения'!$B$8*'Допущения'!D37*$B33*(1+'Допущения'!$B$13)^2</x:f>
        <x:v>289191.9896949152</x:v>
      </x:c>
      <x:c r="J33" s="7" t="n">
        <x:f>SUM(C33:I33)</x:f>
        <x:v>18826234.215508476</x:v>
      </x:c>
      <x:c r="K33" s="9" t="n">
        <x:f>J33/(1+'Допущения'!$B$9)</x:f>
        <x:v>17929746.871912833</x:v>
      </x:c>
      <x:c r="L33" s="9" t="n">
        <x:f>C33/(1+'Допущения'!$B$9)*'Допущения'!E31+'Допущения'!C31*'Допущения'!$B$8*$B33*'Допущения'!F31*(1+'Допущения'!$B$14)^2+D33/(1+'Допущения'!$B$9)*'Допущения'!E32+'Допущения'!C32*'Допущения'!$B$8*$B33*'Допущения'!F32*(1+'Допущения'!$B$14)^2+E33/(1+'Допущения'!$B$9)*'Допущения'!E33+'Допущения'!C33*'Допущения'!$B$8*$B33*'Допущения'!F33*(1+'Допущения'!$B$14)^2+F33/(1+'Допущения'!$B$9)*'Допущения'!E34+'Допущения'!C34*'Допущения'!$B$8*$B33*'Допущения'!F34*(1+'Допущения'!$B$14)^2+G33/(1+'Допущения'!$B$9)*'Допущения'!E35+'Допущения'!C35*'Допущения'!$B$8*$B33*'Допущения'!F35*(1+'Допущения'!$B$14)^2+H33/(1+'Допущения'!$B$9)*'Допущения'!E36+'Допущения'!C36*'Допущения'!$B$8*$B33*'Допущения'!F36*(1+'Допущения'!$B$14)^2+I33/(1+'Допущения'!$B$9)*'Допущения'!E37+'Допущения'!C37*'Допущения'!$B$8*$B33*'Допущения'!F37*(1+'Допущения'!$B$14)^2</x:f>
        <x:v>2522757.09483293</x:v>
      </x:c>
      <x:c r="M33" s="9" t="n">
        <x:f>J33*'Допущения'!$B$11</x:f>
        <x:v>376524.68431016954</x:v>
      </x:c>
      <x:c r="N33" s="9" t="n">
        <x:f>'Инвестиции'!$C$35*(1+'Допущения'!$B$14)^2</x:f>
        <x:v>4988780.7513993755</x:v>
      </x:c>
      <x:c r="O33" s="9" t="n">
        <x:f>K33*'Допущения'!$B$10</x:f>
        <x:v>1075784.81231477</x:v>
      </x:c>
      <x:c r="P33" s="9" t="n">
        <x:f>K33*'Допущения'!$B$12</x:f>
        <x:v>358594.9374382567</x:v>
      </x:c>
      <x:c r="Q33" s="7" t="n">
        <x:f>K33-L33-M33-N33</x:f>
        <x:v>10041684.341370357</x:v>
      </x:c>
      <x:c r="R33" s="7" t="n">
        <x:f>Q33-O33-P33</x:f>
        <x:v>8607304.59161733</x:v>
      </x:c>
      <x:c r="S33" s="7" t="n">
        <x:f>S32+R33</x:f>
        <x:v>99329352.85220084</x:v>
      </x:c>
      <x:c r="T33" s="7" t="n">
        <x:f>IF(S33&gt;=0,A33,999)</x:f>
        <x:v>27</x:v>
      </x:c>
      <x:c r="U33" s="22" t="n">
        <x:f>'Допущения'!C31*'Допущения'!$B$8*B33*'Допущения'!$B$17/'Допущения'!$B$18/'Допущения'!$B$16</x:f>
        <x:v>76.2673343605547</x:v>
      </x:c>
      <x:c r="V33" s="7"/>
      <x:c r="W33" s="7"/>
    </x:row>
    <x:row r="34" ht="23" customHeight="1">
      <x:c r="A34" s="1" t="n">
        <x:v>28</x:v>
      </x:c>
      <x:c r="B34" s="17" t="n">
        <x:f>'Допущения'!C45*'Допущения'!D53</x:f>
        <x:v>0.9152542372881356</x:v>
      </x:c>
      <x:c r="C34" s="9" t="n">
        <x:f>'Допущения'!C31*'Допущения'!$B$8*'Допущения'!D31*$B34*(1+'Допущения'!$B$13)^2</x:f>
        <x:v>8170495.277033898</x:v>
      </x:c>
      <x:c r="D34" s="9" t="n">
        <x:f>'Допущения'!C32*'Допущения'!$B$8*'Допущения'!D32*$B34*(1+'Допущения'!$B$13)^2</x:f>
        <x:v>1277702.7908338981</x:v>
      </x:c>
      <x:c r="E34" s="9" t="n">
        <x:f>'Допущения'!C33*'Допущения'!$B$8*'Допущения'!D33*$B34*(1+'Допущения'!$B$13)^2</x:f>
        <x:v>1537975.5815593218</x:v>
      </x:c>
      <x:c r="F34" s="9" t="n">
        <x:f>'Допущения'!C34*'Допущения'!$B$8*'Допущения'!D34*$B34*(1+'Допущения'!$B$13)^2</x:f>
        <x:v>1952045.9304406778</x:v>
      </x:c>
      <x:c r="G34" s="9" t="n">
        <x:f>'Допущения'!C35*'Допущения'!$B$8*'Допущения'!D35*$B34*(1+'Допущения'!$B$13)^2</x:f>
        <x:v>3460445.058508475</x:v>
      </x:c>
      <x:c r="H34" s="9" t="n">
        <x:f>'Допущения'!C36*'Допущения'!$B$8*'Допущения'!D36*$B34*(1+'Допущения'!$B$13)^2</x:f>
        <x:v>284673.3648559322</x:v>
      </x:c>
      <x:c r="I34" s="9" t="n">
        <x:f>'Допущения'!C37*'Допущения'!$B$8*'Допущения'!D37*$B34*(1+'Допущения'!$B$13)^2</x:f>
        <x:v>260272.79072542366</x:v>
      </x:c>
      <x:c r="J34" s="7" t="n">
        <x:f>SUM(C34:I34)</x:f>
        <x:v>16943610.79395763</x:v>
      </x:c>
      <x:c r="K34" s="9" t="n">
        <x:f>J34/(1+'Допущения'!$B$9)</x:f>
        <x:v>16136772.18472155</x:v>
      </x:c>
      <x:c r="L34" s="9" t="n">
        <x:f>C34/(1+'Допущения'!$B$9)*'Допущения'!E31+'Допущения'!C31*'Допущения'!$B$8*$B34*'Допущения'!F31*(1+'Допущения'!$B$14)^2+D34/(1+'Допущения'!$B$9)*'Допущения'!E32+'Допущения'!C32*'Допущения'!$B$8*$B34*'Допущения'!F32*(1+'Допущения'!$B$14)^2+E34/(1+'Допущения'!$B$9)*'Допущения'!E33+'Допущения'!C33*'Допущения'!$B$8*$B34*'Допущения'!F33*(1+'Допущения'!$B$14)^2+F34/(1+'Допущения'!$B$9)*'Допущения'!E34+'Допущения'!C34*'Допущения'!$B$8*$B34*'Допущения'!F34*(1+'Допущения'!$B$14)^2+G34/(1+'Допущения'!$B$9)*'Допущения'!E35+'Допущения'!C35*'Допущения'!$B$8*$B34*'Допущения'!F35*(1+'Допущения'!$B$14)^2+H34/(1+'Допущения'!$B$9)*'Допущения'!E36+'Допущения'!C36*'Допущения'!$B$8*$B34*'Допущения'!F36*(1+'Допущения'!$B$14)^2+I34/(1+'Допущения'!$B$9)*'Допущения'!E37+'Допущения'!C37*'Допущения'!$B$8*$B34*'Допущения'!F37*(1+'Допущения'!$B$14)^2</x:f>
        <x:v>2270481.3853496364</x:v>
      </x:c>
      <x:c r="M34" s="9" t="n">
        <x:f>J34*'Допущения'!$B$11</x:f>
        <x:v>338872.2158791526</x:v>
      </x:c>
      <x:c r="N34" s="9" t="n">
        <x:f>'Инвестиции'!$C$35*(1+'Допущения'!$B$14)^2</x:f>
        <x:v>4988780.7513993755</x:v>
      </x:c>
      <x:c r="O34" s="9" t="n">
        <x:f>K34*'Допущения'!$B$10</x:f>
        <x:v>968206.331083293</x:v>
      </x:c>
      <x:c r="P34" s="9" t="n">
        <x:f>K34*'Допущения'!$B$12</x:f>
        <x:v>322735.443694431</x:v>
      </x:c>
      <x:c r="Q34" s="7" t="n">
        <x:f>K34-L34-M34-N34</x:f>
        <x:v>8538637.832093384</x:v>
      </x:c>
      <x:c r="R34" s="7" t="n">
        <x:f>Q34-O34-P34</x:f>
        <x:v>7247696.05731566</x:v>
      </x:c>
      <x:c r="S34" s="7" t="n">
        <x:f>S33+R34</x:f>
        <x:v>106577048.9095165</x:v>
      </x:c>
      <x:c r="T34" s="7" t="n">
        <x:f>IF(S34&gt;=0,A34,999)</x:f>
        <x:v>28</x:v>
      </x:c>
      <x:c r="U34" s="22" t="n">
        <x:f>'Допущения'!C31*'Допущения'!$B$8*B34*'Допущения'!$B$17/'Допущения'!$B$18/'Допущения'!$B$16</x:f>
        <x:v>68.64060092449922</x:v>
      </x:c>
      <x:c r="V34" s="7"/>
      <x:c r="W34" s="7"/>
    </x:row>
    <x:row r="35" ht="23" customHeight="1">
      <x:c r="A35" s="1" t="n">
        <x:v>29</x:v>
      </x:c>
      <x:c r="B35" s="17" t="n">
        <x:f>'Допущения'!C46*'Допущения'!D53</x:f>
        <x:v>0.8644067796610169</x:v>
      </x:c>
      <x:c r="C35" s="9" t="n">
        <x:f>'Допущения'!C31*'Допущения'!$B$8*'Допущения'!D31*$B35*(1+'Допущения'!$B$13)^2</x:f>
        <x:v>7716578.872754237</x:v>
      </x:c>
      <x:c r="D35" s="9" t="n">
        <x:f>'Допущения'!C32*'Допущения'!$B$8*'Допущения'!D32*$B35*(1+'Допущения'!$B$13)^2</x:f>
        <x:v>1206719.302454237</x:v>
      </x:c>
      <x:c r="E35" s="9" t="n">
        <x:f>'Допущения'!C33*'Допущения'!$B$8*'Допущения'!D33*$B35*(1+'Допущения'!$B$13)^2</x:f>
        <x:v>1452532.493694915</x:v>
      </x:c>
      <x:c r="F35" s="9" t="n">
        <x:f>'Допущения'!C34*'Допущения'!$B$8*'Допущения'!D34*$B35*(1+'Допущения'!$B$13)^2</x:f>
        <x:v>1843598.9343050846</x:v>
      </x:c>
      <x:c r="G35" s="9" t="n">
        <x:f>'Допущения'!C35*'Допущения'!$B$8*'Допущения'!D35*$B35*(1+'Допущения'!$B$13)^2</x:f>
        <x:v>3268198.110813559</x:v>
      </x:c>
      <x:c r="H35" s="9" t="n">
        <x:f>'Допущения'!C36*'Допущения'!$B$8*'Допущения'!D36*$B35*(1+'Допущения'!$B$13)^2</x:f>
        <x:v>268858.1779194915</x:v>
      </x:c>
      <x:c r="I35" s="9" t="n">
        <x:f>'Допущения'!C37*'Допущения'!$B$8*'Допущения'!D37*$B35*(1+'Допущения'!$B$13)^2</x:f>
        <x:v>245813.19124067787</x:v>
      </x:c>
      <x:c r="J35" s="7" t="n">
        <x:f>SUM(C35:I35)</x:f>
        <x:v>16002299.083182203</x:v>
      </x:c>
      <x:c r="K35" s="9" t="n">
        <x:f>J35/(1+'Допущения'!$B$9)</x:f>
        <x:v>15240284.841125907</x:v>
      </x:c>
      <x:c r="L35" s="9" t="n">
        <x:f>C35/(1+'Допущения'!$B$9)*'Допущения'!E31+'Допущения'!C31*'Допущения'!$B$8*$B35*'Допущения'!F31*(1+'Допущения'!$B$14)^2+D35/(1+'Допущения'!$B$9)*'Допущения'!E32+'Допущения'!C32*'Допущения'!$B$8*$B35*'Допущения'!F32*(1+'Допущения'!$B$14)^2+E35/(1+'Допущения'!$B$9)*'Допущения'!E33+'Допущения'!C33*'Допущения'!$B$8*$B35*'Допущения'!F33*(1+'Допущения'!$B$14)^2+F35/(1+'Допущения'!$B$9)*'Допущения'!E34+'Допущения'!C34*'Допущения'!$B$8*$B35*'Допущения'!F34*(1+'Допущения'!$B$14)^2+G35/(1+'Допущения'!$B$9)*'Допущения'!E35+'Допущения'!C35*'Допущения'!$B$8*$B35*'Допущения'!F35*(1+'Допущения'!$B$14)^2+H35/(1+'Допущения'!$B$9)*'Допущения'!E36+'Допущения'!C36*'Допущения'!$B$8*$B35*'Допущения'!F36*(1+'Допущения'!$B$14)^2+I35/(1+'Допущения'!$B$9)*'Допущения'!E37+'Допущения'!C37*'Допущения'!$B$8*$B35*'Допущения'!F37*(1+'Допущения'!$B$14)^2</x:f>
        <x:v>2144343.53060799</x:v>
      </x:c>
      <x:c r="M35" s="9" t="n">
        <x:f>J35*'Допущения'!$B$11</x:f>
        <x:v>320045.9816636441</x:v>
      </x:c>
      <x:c r="N35" s="9" t="n">
        <x:f>'Инвестиции'!$C$35*(1+'Допущения'!$B$14)^2</x:f>
        <x:v>4988780.7513993755</x:v>
      </x:c>
      <x:c r="O35" s="9" t="n">
        <x:f>K35*'Допущения'!$B$10</x:f>
        <x:v>914417.0904675544</x:v>
      </x:c>
      <x:c r="P35" s="9" t="n">
        <x:f>K35*'Допущения'!$B$12</x:f>
        <x:v>304805.69682251813</x:v>
      </x:c>
      <x:c r="Q35" s="7" t="n">
        <x:f>K35-L35-M35-N35</x:f>
        <x:v>7787114.5774548985</x:v>
      </x:c>
      <x:c r="R35" s="7" t="n">
        <x:f>Q35-O35-P35</x:f>
        <x:v>6567891.7901648255</x:v>
      </x:c>
      <x:c r="S35" s="7" t="n">
        <x:f>S34+R35</x:f>
        <x:v>113144940.69968133</x:v>
      </x:c>
      <x:c r="T35" s="7" t="n">
        <x:f>IF(S35&gt;=0,A35,999)</x:f>
        <x:v>29</x:v>
      </x:c>
      <x:c r="U35" s="22" t="n">
        <x:f>'Допущения'!C31*'Допущения'!$B$8*B35*'Допущения'!$B$17/'Допущения'!$B$18/'Допущения'!$B$16</x:f>
        <x:v>64.82723420647149</x:v>
      </x:c>
      <x:c r="V35" s="7"/>
      <x:c r="W35" s="7"/>
    </x:row>
    <x:row r="36" ht="23" customHeight="1">
      <x:c r="A36" s="1" t="n">
        <x:v>30</x:v>
      </x:c>
      <x:c r="B36" s="17" t="n">
        <x:f>'Допущения'!C47*'Допущения'!D53</x:f>
        <x:v>0.7118644067796609</x:v>
      </x:c>
      <x:c r="C36" s="9" t="n">
        <x:f>'Допущения'!C31*'Допущения'!$B$8*'Допущения'!D31*$B36*(1+'Допущения'!$B$13)^2</x:f>
        <x:v>6354829.659915253</x:v>
      </x:c>
      <x:c r="D36" s="9" t="n">
        <x:f>'Допущения'!C32*'Допущения'!$B$8*'Допущения'!D32*$B36*(1+'Допущения'!$B$13)^2</x:f>
        <x:v>993768.8373152538</x:v>
      </x:c>
      <x:c r="E36" s="9" t="n">
        <x:f>'Допущения'!C33*'Допущения'!$B$8*'Допущения'!D33*$B36*(1+'Допущения'!$B$13)^2</x:f>
        <x:v>1196203.2301016946</x:v>
      </x:c>
      <x:c r="F36" s="9" t="n">
        <x:f>'Допущения'!C34*'Допущения'!$B$8*'Допущения'!D34*$B36*(1+'Допущения'!$B$13)^2</x:f>
        <x:v>1518257.9458983047</x:v>
      </x:c>
      <x:c r="G36" s="9" t="n">
        <x:f>'Допущения'!C35*'Допущения'!$B$8*'Допущения'!D35*$B36*(1+'Допущения'!$B$13)^2</x:f>
        <x:v>2691457.267728813</x:v>
      </x:c>
      <x:c r="H36" s="9" t="n">
        <x:f>'Допущения'!C36*'Допущения'!$B$8*'Допущения'!D36*$B36*(1+'Допущения'!$B$13)^2</x:f>
        <x:v>221412.61711016946</x:v>
      </x:c>
      <x:c r="I36" s="9" t="n">
        <x:f>'Допущения'!C37*'Допущения'!$B$8*'Допущения'!D37*$B36*(1+'Допущения'!$B$13)^2</x:f>
        <x:v>202434.39278644059</x:v>
      </x:c>
      <x:c r="J36" s="7" t="n">
        <x:f>SUM(C36:I36)</x:f>
        <x:v>13178363.95085593</x:v>
      </x:c>
      <x:c r="K36" s="9" t="n">
        <x:f>J36/(1+'Допущения'!$B$9)</x:f>
        <x:v>12550822.81033898</x:v>
      </x:c>
      <x:c r="L36" s="9" t="n">
        <x:f>C36/(1+'Допущения'!$B$9)*'Допущения'!E31+'Допущения'!C31*'Допущения'!$B$8*$B36*'Допущения'!F31*(1+'Допущения'!$B$14)^2+D36/(1+'Допущения'!$B$9)*'Допущения'!E32+'Допущения'!C32*'Допущения'!$B$8*$B36*'Допущения'!F32*(1+'Допущения'!$B$14)^2+E36/(1+'Допущения'!$B$9)*'Допущения'!E33+'Допущения'!C33*'Допущения'!$B$8*$B36*'Допущения'!F33*(1+'Допущения'!$B$14)^2+F36/(1+'Допущения'!$B$9)*'Допущения'!E34+'Допущения'!C34*'Допущения'!$B$8*$B36*'Допущения'!F34*(1+'Допущения'!$B$14)^2+G36/(1+'Допущения'!$B$9)*'Допущения'!E35+'Допущения'!C35*'Допущения'!$B$8*$B36*'Допущения'!F35*(1+'Допущения'!$B$14)^2+H36/(1+'Допущения'!$B$9)*'Допущения'!E36+'Допущения'!C36*'Допущения'!$B$8*$B36*'Допущения'!F36*(1+'Допущения'!$B$14)^2+I36/(1+'Допущения'!$B$9)*'Допущения'!E37+'Допущения'!C37*'Допущения'!$B$8*$B36*'Допущения'!F37*(1+'Допущения'!$B$14)^2</x:f>
        <x:v>1765929.9663830504</x:v>
      </x:c>
      <x:c r="M36" s="9" t="n">
        <x:f>J36*'Допущения'!$B$11</x:f>
        <x:v>263567.2790171186</x:v>
      </x:c>
      <x:c r="N36" s="9" t="n">
        <x:f>'Инвестиции'!$C$35*(1+'Допущения'!$B$14)^2</x:f>
        <x:v>4988780.7513993755</x:v>
      </x:c>
      <x:c r="O36" s="9" t="n">
        <x:f>K36*'Допущения'!$B$10</x:f>
        <x:v>753049.3686203387</x:v>
      </x:c>
      <x:c r="P36" s="9" t="n">
        <x:f>K36*'Допущения'!$B$12</x:f>
        <x:v>251016.4562067796</x:v>
      </x:c>
      <x:c r="Q36" s="7" t="n">
        <x:f>K36-L36-M36-N36</x:f>
        <x:v>5532544.813539434</x:v>
      </x:c>
      <x:c r="R36" s="7" t="n">
        <x:f>Q36-O36-P36</x:f>
        <x:v>4528478.988712315</x:v>
      </x:c>
      <x:c r="S36" s="7" t="n">
        <x:f>S35+R36</x:f>
        <x:v>117673419.68839364</x:v>
      </x:c>
      <x:c r="T36" s="7" t="n">
        <x:f>IF(S36&gt;=0,A36,999)</x:f>
        <x:v>30</x:v>
      </x:c>
      <x:c r="U36" s="22" t="n">
        <x:f>'Допущения'!C31*'Допущения'!$B$8*B36*'Допущения'!$B$17/'Допущения'!$B$18/'Допущения'!$B$16</x:f>
        <x:v>53.38713405238828</x:v>
      </x:c>
      <x:c r="V36" s="7"/>
      <x:c r="W36" s="7"/>
    </x:row>
    <x:row r="37" ht="23" customHeight="1">
      <x:c r="A37" s="1" t="n">
        <x:v>31</x:v>
      </x:c>
      <x:c r="B37" s="17" t="n">
        <x:f>'Допущения'!C48*'Допущения'!D53</x:f>
        <x:v>0.7627118644067796</x:v>
      </x:c>
      <x:c r="C37" s="9" t="n">
        <x:f>'Допущения'!C31*'Допущения'!$B$8*'Допущения'!D31*$B37*(1+'Допущения'!$B$13)^2</x:f>
        <x:v>6808746.064194914</x:v>
      </x:c>
      <x:c r="D37" s="9" t="n">
        <x:f>'Допущения'!C32*'Допущения'!$B$8*'Допущения'!D32*$B37*(1+'Допущения'!$B$13)^2</x:f>
        <x:v>1064752.325694915</x:v>
      </x:c>
      <x:c r="E37" s="9" t="n">
        <x:f>'Допущения'!C33*'Допущения'!$B$8*'Допущения'!D33*$B37*(1+'Допущения'!$B$13)^2</x:f>
        <x:v>1281646.3179661015</x:v>
      </x:c>
      <x:c r="F37" s="9" t="n">
        <x:f>'Допущения'!C34*'Допущения'!$B$8*'Допущения'!D34*$B37*(1+'Допущения'!$B$13)^2</x:f>
        <x:v>1626704.942033898</x:v>
      </x:c>
      <x:c r="G37" s="9" t="n">
        <x:f>'Допущения'!C35*'Допущения'!$B$8*'Допущения'!D35*$B37*(1+'Допущения'!$B$13)^2</x:f>
        <x:v>2883704.215423729</x:v>
      </x:c>
      <x:c r="H37" s="9" t="n">
        <x:f>'Допущения'!C36*'Допущения'!$B$8*'Допущения'!D36*$B37*(1+'Допущения'!$B$13)^2</x:f>
        <x:v>237227.80404661014</x:v>
      </x:c>
      <x:c r="I37" s="9" t="n">
        <x:f>'Допущения'!C37*'Допущения'!$B$8*'Допущения'!D37*$B37*(1+'Допущения'!$B$13)^2</x:f>
        <x:v>216893.99227118638</x:v>
      </x:c>
      <x:c r="J37" s="7" t="n">
        <x:f>SUM(C37:I37)</x:f>
        <x:v>14119675.661631355</x:v>
      </x:c>
      <x:c r="K37" s="9" t="n">
        <x:f>J37/(1+'Допущения'!$B$9)</x:f>
        <x:v>13447310.153934624</x:v>
      </x:c>
      <x:c r="L37" s="9" t="n">
        <x:f>C37/(1+'Допущения'!$B$9)*'Допущения'!E31+'Допущения'!C31*'Допущения'!$B$8*$B37*'Допущения'!F31*(1+'Допущения'!$B$14)^2+D37/(1+'Допущения'!$B$9)*'Допущения'!E32+'Допущения'!C32*'Допущения'!$B$8*$B37*'Допущения'!F32*(1+'Допущения'!$B$14)^2+E37/(1+'Допущения'!$B$9)*'Допущения'!E33+'Допущения'!C33*'Допущения'!$B$8*$B37*'Допущения'!F33*(1+'Допущения'!$B$14)^2+F37/(1+'Допущения'!$B$9)*'Допущения'!E34+'Допущения'!C34*'Допущения'!$B$8*$B37*'Допущения'!F34*(1+'Допущения'!$B$14)^2+G37/(1+'Допущения'!$B$9)*'Допущения'!E35+'Допущения'!C35*'Допущения'!$B$8*$B37*'Допущения'!F35*(1+'Допущения'!$B$14)^2+H37/(1+'Допущения'!$B$9)*'Допущения'!E36+'Допущения'!C36*'Допущения'!$B$8*$B37*'Допущения'!F36*(1+'Допущения'!$B$14)^2+I37/(1+'Допущения'!$B$9)*'Допущения'!E37+'Допущения'!C37*'Допущения'!$B$8*$B37*'Допущения'!F37*(1+'Допущения'!$B$14)^2</x:f>
        <x:v>1892067.821124697</x:v>
      </x:c>
      <x:c r="M37" s="9" t="n">
        <x:f>J37*'Допущения'!$B$11</x:f>
        <x:v>282393.5132326271</x:v>
      </x:c>
      <x:c r="N37" s="9" t="n">
        <x:f>'Инвестиции'!$C$35*(1+'Допущения'!$B$14)^2</x:f>
        <x:v>4988780.7513993755</x:v>
      </x:c>
      <x:c r="O37" s="9" t="n">
        <x:f>K37*'Допущения'!$B$10</x:f>
        <x:v>806838.6092360774</x:v>
      </x:c>
      <x:c r="P37" s="9" t="n">
        <x:f>K37*'Допущения'!$B$12</x:f>
        <x:v>268946.2030786925</x:v>
      </x:c>
      <x:c r="Q37" s="7" t="n">
        <x:f>K37-L37-M37-N37</x:f>
        <x:v>6284068.068177924</x:v>
      </x:c>
      <x:c r="R37" s="7" t="n">
        <x:f>Q37-O37-P37</x:f>
        <x:v>5208283.255863153</x:v>
      </x:c>
      <x:c r="S37" s="7" t="n">
        <x:f>S36+R37</x:f>
        <x:v>122881702.9442568</x:v>
      </x:c>
      <x:c r="T37" s="7" t="n">
        <x:f>IF(S37&gt;=0,A37,999)</x:f>
        <x:v>31</x:v>
      </x:c>
      <x:c r="U37" s="22" t="n">
        <x:f>'Допущения'!C31*'Допущения'!$B$8*B37*'Допущения'!$B$17/'Допущения'!$B$18/'Допущения'!$B$16</x:f>
        <x:v>57.20050077041603</x:v>
      </x:c>
      <x:c r="V37" s="7"/>
      <x:c r="W37" s="7"/>
    </x:row>
    <x:row r="38" ht="23" customHeight="1">
      <x:c r="A38" s="1" t="n">
        <x:v>32</x:v>
      </x:c>
      <x:c r="B38" s="17" t="n">
        <x:f>'Допущения'!C49*'Допущения'!D53</x:f>
        <x:v>0.8135593220338982</x:v>
      </x:c>
      <x:c r="C38" s="9" t="n">
        <x:f>'Допущения'!C31*'Допущения'!$B$8*'Допущения'!D31*$B38*(1+'Допущения'!$B$13)^2</x:f>
        <x:v>7262662.468474576</x:v>
      </x:c>
      <x:c r="D38" s="9" t="n">
        <x:f>'Допущения'!C32*'Допущения'!$B$8*'Допущения'!D32*$B38*(1+'Допущения'!$B$13)^2</x:f>
        <x:v>1135735.814074576</x:v>
      </x:c>
      <x:c r="E38" s="9" t="n">
        <x:f>'Допущения'!C33*'Допущения'!$B$8*'Допущения'!D33*$B38*(1+'Допущения'!$B$13)^2</x:f>
        <x:v>1367089.4058305083</x:v>
      </x:c>
      <x:c r="F38" s="9" t="n">
        <x:f>'Допущения'!C34*'Допущения'!$B$8*'Допущения'!D34*$B38*(1+'Допущения'!$B$13)^2</x:f>
        <x:v>1735151.9381694915</x:v>
      </x:c>
      <x:c r="G38" s="9" t="n">
        <x:f>'Допущения'!C35*'Допущения'!$B$8*'Допущения'!D35*$B38*(1+'Допущения'!$B$13)^2</x:f>
        <x:v>3075951.1631186437</x:v>
      </x:c>
      <x:c r="H38" s="9" t="n">
        <x:f>'Допущения'!C36*'Допущения'!$B$8*'Допущения'!D36*$B38*(1+'Допущения'!$B$13)^2</x:f>
        <x:v>253042.9909830508</x:v>
      </x:c>
      <x:c r="I38" s="9" t="n">
        <x:f>'Допущения'!C37*'Допущения'!$B$8*'Допущения'!D37*$B38*(1+'Допущения'!$B$13)^2</x:f>
        <x:v>231353.5917559321</x:v>
      </x:c>
      <x:c r="J38" s="7" t="n">
        <x:f>SUM(C38:I38)</x:f>
        <x:v>15060987.372406777</x:v>
      </x:c>
      <x:c r="K38" s="9" t="n">
        <x:f>J38/(1+'Допущения'!$B$9)</x:f>
        <x:v>14343797.497530263</x:v>
      </x:c>
      <x:c r="L38" s="9" t="n">
        <x:f>C38/(1+'Допущения'!$B$9)*'Допущения'!E31+'Допущения'!C31*'Допущения'!$B$8*$B38*'Допущения'!F31*(1+'Допущения'!$B$14)^2+D38/(1+'Допущения'!$B$9)*'Допущения'!E32+'Допущения'!C32*'Допущения'!$B$8*$B38*'Допущения'!F32*(1+'Допущения'!$B$14)^2+E38/(1+'Допущения'!$B$9)*'Допущения'!E33+'Допущения'!C33*'Допущения'!$B$8*$B38*'Допущения'!F33*(1+'Допущения'!$B$14)^2+F38/(1+'Допущения'!$B$9)*'Допущения'!E34+'Допущения'!C34*'Допущения'!$B$8*$B38*'Допущения'!F34*(1+'Допущения'!$B$14)^2+G38/(1+'Допущения'!$B$9)*'Допущения'!E35+'Допущения'!C35*'Допущения'!$B$8*$B38*'Допущения'!F35*(1+'Допущения'!$B$14)^2+H38/(1+'Допущения'!$B$9)*'Допущения'!E36+'Допущения'!C36*'Допущения'!$B$8*$B38*'Допущения'!F36*(1+'Допущения'!$B$14)^2+I38/(1+'Допущения'!$B$9)*'Допущения'!E37+'Допущения'!C37*'Допущения'!$B$8*$B38*'Допущения'!F37*(1+'Допущения'!$B$14)^2</x:f>
        <x:v>2018205.6758663435</x:v>
      </x:c>
      <x:c r="M38" s="9" t="n">
        <x:f>J38*'Допущения'!$B$11</x:f>
        <x:v>301219.7474481356</x:v>
      </x:c>
      <x:c r="N38" s="9" t="n">
        <x:f>'Инвестиции'!$C$35*(1+'Допущения'!$B$14)^2</x:f>
        <x:v>4988780.7513993755</x:v>
      </x:c>
      <x:c r="O38" s="9" t="n">
        <x:f>K38*'Допущения'!$B$10</x:f>
        <x:v>860627.8498518157</x:v>
      </x:c>
      <x:c r="P38" s="9" t="n">
        <x:f>K38*'Допущения'!$B$12</x:f>
        <x:v>286875.9499506053</x:v>
      </x:c>
      <x:c r="Q38" s="7" t="n">
        <x:f>K38-L38-M38-N38</x:f>
        <x:v>7035591.322816409</x:v>
      </x:c>
      <x:c r="R38" s="7" t="n">
        <x:f>Q38-O38-P38</x:f>
        <x:v>5888087.523013988</x:v>
      </x:c>
      <x:c r="S38" s="7" t="n">
        <x:f>S37+R38</x:f>
        <x:v>128769790.46727079</x:v>
      </x:c>
      <x:c r="T38" s="7" t="n">
        <x:f>IF(S38&gt;=0,A38,999)</x:f>
        <x:v>32</x:v>
      </x:c>
      <x:c r="U38" s="22" t="n">
        <x:f>'Допущения'!C31*'Допущения'!$B$8*B38*'Допущения'!$B$17/'Допущения'!$B$18/'Допущения'!$B$16</x:f>
        <x:v>61.01386748844375</x:v>
      </x:c>
      <x:c r="V38" s="7"/>
      <x:c r="W38" s="7"/>
    </x:row>
    <x:row r="39" ht="23" customHeight="1">
      <x:c r="A39" s="1" t="n">
        <x:v>33</x:v>
      </x:c>
      <x:c r="B39" s="17" t="n">
        <x:f>'Допущения'!C50*'Допущения'!D53</x:f>
        <x:v>1.0677966101694916</x:v>
      </x:c>
      <x:c r="C39" s="9" t="n">
        <x:f>'Допущения'!C31*'Допущения'!$B$8*'Допущения'!D31*$B39*(1+'Допущения'!$B$13)^2</x:f>
        <x:v>9532244.489872882</x:v>
      </x:c>
      <x:c r="D39" s="9" t="n">
        <x:f>'Допущения'!C32*'Допущения'!$B$8*'Допущения'!D32*$B39*(1+'Допущения'!$B$13)^2</x:f>
        <x:v>1490653.255972881</x:v>
      </x:c>
      <x:c r="E39" s="9" t="n">
        <x:f>'Допущения'!C33*'Допущения'!$B$8*'Допущения'!D33*$B39*(1+'Допущения'!$B$13)^2</x:f>
        <x:v>1794304.8451525425</x:v>
      </x:c>
      <x:c r="F39" s="9" t="n">
        <x:f>'Допущения'!C34*'Допущения'!$B$8*'Допущения'!D34*$B39*(1+'Допущения'!$B$13)^2</x:f>
        <x:v>2277386.9188474575</x:v>
      </x:c>
      <x:c r="G39" s="9" t="n">
        <x:f>'Допущения'!C35*'Допущения'!$B$8*'Допущения'!D35*$B39*(1+'Допущения'!$B$13)^2</x:f>
        <x:v>4037185.9015932204</x:v>
      </x:c>
      <x:c r="H39" s="9" t="n">
        <x:f>'Допущения'!C36*'Допущения'!$B$8*'Допущения'!D36*$B39*(1+'Допущения'!$B$13)^2</x:f>
        <x:v>332118.92566525424</x:v>
      </x:c>
      <x:c r="I39" s="9" t="n">
        <x:f>'Допущения'!C37*'Допущения'!$B$8*'Допущения'!D37*$B39*(1+'Допущения'!$B$13)^2</x:f>
        <x:v>303651.58917966095</x:v>
      </x:c>
      <x:c r="J39" s="7" t="n">
        <x:f>SUM(C39:I39)</x:f>
        <x:v>19767545.9262839</x:v>
      </x:c>
      <x:c r="K39" s="9" t="n">
        <x:f>J39/(1+'Допущения'!$B$9)</x:f>
        <x:v>18826234.215508476</x:v>
      </x:c>
      <x:c r="L39" s="9" t="n">
        <x:f>C39/(1+'Допущения'!$B$9)*'Допущения'!E31+'Допущения'!C31*'Допущения'!$B$8*$B39*'Допущения'!F31*(1+'Допущения'!$B$14)^2+D39/(1+'Допущения'!$B$9)*'Допущения'!E32+'Допущения'!C32*'Допущения'!$B$8*$B39*'Допущения'!F32*(1+'Допущения'!$B$14)^2+E39/(1+'Допущения'!$B$9)*'Допущения'!E33+'Допущения'!C33*'Допущения'!$B$8*$B39*'Допущения'!F33*(1+'Допущения'!$B$14)^2+F39/(1+'Допущения'!$B$9)*'Допущения'!E34+'Допущения'!C34*'Допущения'!$B$8*$B39*'Допущения'!F34*(1+'Допущения'!$B$14)^2+G39/(1+'Допущения'!$B$9)*'Допущения'!E35+'Допущения'!C35*'Допущения'!$B$8*$B39*'Допущения'!F35*(1+'Допущения'!$B$14)^2+H39/(1+'Допущения'!$B$9)*'Допущения'!E36+'Допущения'!C36*'Допущения'!$B$8*$B39*'Допущения'!F36*(1+'Допущения'!$B$14)^2+I39/(1+'Допущения'!$B$9)*'Допущения'!E37+'Допущения'!C37*'Допущения'!$B$8*$B39*'Допущения'!F37*(1+'Допущения'!$B$14)^2</x:f>
        <x:v>2648894.949574576</x:v>
      </x:c>
      <x:c r="M39" s="9" t="n">
        <x:f>J39*'Допущения'!$B$11</x:f>
        <x:v>395350.918525678</x:v>
      </x:c>
      <x:c r="N39" s="9" t="n">
        <x:f>'Инвестиции'!$C$35*(1+'Допущения'!$B$14)^2</x:f>
        <x:v>4988780.7513993755</x:v>
      </x:c>
      <x:c r="O39" s="9" t="n">
        <x:f>K39*'Допущения'!$B$10</x:f>
        <x:v>1129574.0529305085</x:v>
      </x:c>
      <x:c r="P39" s="9" t="n">
        <x:f>K39*'Допущения'!$B$12</x:f>
        <x:v>376524.68431016954</x:v>
      </x:c>
      <x:c r="Q39" s="7" t="n">
        <x:f>K39-L39-M39-N39</x:f>
        <x:v>10793207.596008847</x:v>
      </x:c>
      <x:c r="R39" s="7" t="n">
        <x:f>Q39-O39-P39</x:f>
        <x:v>9287108.858768169</x:v>
      </x:c>
      <x:c r="S39" s="7" t="n">
        <x:f>S38+R39</x:f>
        <x:v>138056899.32603896</x:v>
      </x:c>
      <x:c r="T39" s="7" t="n">
        <x:f>IF(S39&gt;=0,A39,999)</x:f>
        <x:v>33</x:v>
      </x:c>
      <x:c r="U39" s="22" t="n">
        <x:f>'Допущения'!C31*'Допущения'!$B$8*B39*'Допущения'!$B$17/'Допущения'!$B$18/'Допущения'!$B$16</x:f>
        <x:v>80.08070107858244</x:v>
      </x:c>
      <x:c r="V39" s="7"/>
      <x:c r="W39" s="7"/>
    </x:row>
    <x:row r="40" ht="23" customHeight="1">
      <x:c r="A40" s="1" t="n">
        <x:v>34</x:v>
      </x:c>
      <x:c r="B40" s="17" t="n">
        <x:f>'Допущения'!C51*'Допущения'!D53</x:f>
        <x:v>1.1694915254237286</x:v>
      </x:c>
      <x:c r="C40" s="9" t="n">
        <x:f>'Допущения'!C31*'Допущения'!$B$8*'Допущения'!D31*$B40*(1+'Допущения'!$B$13)^2</x:f>
        <x:v>10440077.298432201</x:v>
      </x:c>
      <x:c r="D40" s="9" t="n">
        <x:f>'Допущения'!C32*'Допущения'!$B$8*'Допущения'!D32*$B40*(1+'Допущения'!$B$13)^2</x:f>
        <x:v>1632620.2327322026</x:v>
      </x:c>
      <x:c r="E40" s="9" t="n">
        <x:f>'Допущения'!C33*'Допущения'!$B$8*'Допущения'!D33*$B40*(1+'Допущения'!$B$13)^2</x:f>
        <x:v>1965191.0208813553</x:v>
      </x:c>
      <x:c r="F40" s="9" t="n">
        <x:f>'Допущения'!C34*'Допущения'!$B$8*'Допущения'!D34*$B40*(1+'Допущения'!$B$13)^2</x:f>
        <x:v>2494280.9111186434</x:v>
      </x:c>
      <x:c r="G40" s="9" t="n">
        <x:f>'Допущения'!C35*'Допущения'!$B$8*'Допущения'!D35*$B40*(1+'Допущения'!$B$13)^2</x:f>
        <x:v>4421679.79698305</x:v>
      </x:c>
      <x:c r="H40" s="9" t="n">
        <x:f>'Допущения'!C36*'Допущения'!$B$8*'Допущения'!D36*$B40*(1+'Допущения'!$B$13)^2</x:f>
        <x:v>363749.2995381355</x:v>
      </x:c>
      <x:c r="I40" s="9" t="n">
        <x:f>'Допущения'!C37*'Допущения'!$B$8*'Допущения'!D37*$B40*(1+'Допущения'!$B$13)^2</x:f>
        <x:v>332570.78814915236</x:v>
      </x:c>
      <x:c r="J40" s="7" t="n">
        <x:f>SUM(C40:I40)</x:f>
        <x:v>21650169.34783474</x:v>
      </x:c>
      <x:c r="K40" s="9" t="n">
        <x:f>J40/(1+'Допущения'!$B$9)</x:f>
        <x:v>20619208.90269975</x:v>
      </x:c>
      <x:c r="L40" s="9" t="n">
        <x:f>C40/(1+'Допущения'!$B$9)*'Допущения'!E31+'Допущения'!C31*'Допущения'!$B$8*$B40*'Допущения'!F31*(1+'Допущения'!$B$14)^2+D40/(1+'Допущения'!$B$9)*'Допущения'!E32+'Допущения'!C32*'Допущения'!$B$8*$B40*'Допущения'!F32*(1+'Допущения'!$B$14)^2+E40/(1+'Допущения'!$B$9)*'Допущения'!E33+'Допущения'!C33*'Допущения'!$B$8*$B40*'Допущения'!F33*(1+'Допущения'!$B$14)^2+F40/(1+'Допущения'!$B$9)*'Допущения'!E34+'Допущения'!C34*'Допущения'!$B$8*$B40*'Допущения'!F34*(1+'Допущения'!$B$14)^2+G40/(1+'Допущения'!$B$9)*'Допущения'!E35+'Допущения'!C35*'Допущения'!$B$8*$B40*'Допущения'!F35*(1+'Допущения'!$B$14)^2+H40/(1+'Допущения'!$B$9)*'Допущения'!E36+'Допущения'!C36*'Допущения'!$B$8*$B40*'Допущения'!F36*(1+'Допущения'!$B$14)^2+I40/(1+'Допущения'!$B$9)*'Допущения'!E37+'Допущения'!C37*'Допущения'!$B$8*$B40*'Допущения'!F37*(1+'Допущения'!$B$14)^2</x:f>
        <x:v>2901170.6590578686</x:v>
      </x:c>
      <x:c r="M40" s="9" t="n">
        <x:f>J40*'Допущения'!$B$11</x:f>
        <x:v>433003.3869566948</x:v>
      </x:c>
      <x:c r="N40" s="9" t="n">
        <x:f>'Инвестиции'!$C$35*(1+'Допущения'!$B$14)^2</x:f>
        <x:v>4988780.7513993755</x:v>
      </x:c>
      <x:c r="O40" s="9" t="n">
        <x:f>K40*'Допущения'!$B$10</x:f>
        <x:v>1237152.534161985</x:v>
      </x:c>
      <x:c r="P40" s="9" t="n">
        <x:f>K40*'Допущения'!$B$12</x:f>
        <x:v>412384.178053995</x:v>
      </x:c>
      <x:c r="Q40" s="7" t="n">
        <x:f>K40-L40-M40-N40</x:f>
        <x:v>12296254.105285812</x:v>
      </x:c>
      <x:c r="R40" s="7" t="n">
        <x:f>Q40-O40-P40</x:f>
        <x:v>10646717.393069832</x:v>
      </x:c>
      <x:c r="S40" s="7" t="n">
        <x:f>S39+R40</x:f>
        <x:v>148703616.7191088</x:v>
      </x:c>
      <x:c r="T40" s="7" t="n">
        <x:f>IF(S40&gt;=0,A40,999)</x:f>
        <x:v>34</x:v>
      </x:c>
      <x:c r="U40" s="22" t="n">
        <x:f>'Допущения'!C31*'Допущения'!$B$8*B40*'Допущения'!$B$17/'Допущения'!$B$18/'Допущения'!$B$16</x:f>
        <x:v>87.70743451463788</x:v>
      </x:c>
      <x:c r="V40" s="7"/>
      <x:c r="W40" s="7"/>
    </x:row>
    <x:row r="41" ht="23" customHeight="1">
      <x:c r="A41" s="1" t="n">
        <x:v>35</x:v>
      </x:c>
      <x:c r="B41" s="17" t="n">
        <x:f>'Допущения'!C52*'Допущения'!D53</x:f>
        <x:v>1.2203389830508473</x:v>
      </x:c>
      <x:c r="C41" s="9" t="n">
        <x:f>'Допущения'!C31*'Допущения'!$B$8*'Допущения'!D31*$B41*(1+'Допущения'!$B$13)^2</x:f>
        <x:v>10893993.702711862</x:v>
      </x:c>
      <x:c r="D41" s="9" t="n">
        <x:f>'Допущения'!C32*'Допущения'!$B$8*'Допущения'!D32*$B41*(1+'Допущения'!$B$13)^2</x:f>
        <x:v>1703603.7211118639</x:v>
      </x:c>
      <x:c r="E41" s="9" t="n">
        <x:f>'Допущения'!C33*'Допущения'!$B$8*'Допущения'!D33*$B41*(1+'Допущения'!$B$13)^2</x:f>
        <x:v>2050634.1087457624</x:v>
      </x:c>
      <x:c r="F41" s="9" t="n">
        <x:f>'Допущения'!C34*'Допущения'!$B$8*'Допущения'!D34*$B41*(1+'Допущения'!$B$13)^2</x:f>
        <x:v>2602727.907254237</x:v>
      </x:c>
      <x:c r="G41" s="9" t="n">
        <x:f>'Допущения'!C35*'Допущения'!$B$8*'Допущения'!D35*$B41*(1+'Допущения'!$B$13)^2</x:f>
        <x:v>4613926.7446779655</x:v>
      </x:c>
      <x:c r="H41" s="9" t="n">
        <x:f>'Допущения'!C36*'Допущения'!$B$8*'Допущения'!D36*$B41*(1+'Допущения'!$B$13)^2</x:f>
        <x:v>379564.4864745762</x:v>
      </x:c>
      <x:c r="I41" s="9" t="n">
        <x:f>'Допущения'!C37*'Допущения'!$B$8*'Допущения'!D37*$B41*(1+'Допущения'!$B$13)^2</x:f>
        <x:v>347030.3876338982</x:v>
      </x:c>
      <x:c r="J41" s="7" t="n">
        <x:f>SUM(C41:I41)</x:f>
        <x:v>22591481.058610164</x:v>
      </x:c>
      <x:c r="K41" s="9" t="n">
        <x:f>J41/(1+'Допущения'!$B$9)</x:f>
        <x:v>21515696.246295393</x:v>
      </x:c>
      <x:c r="L41" s="9" t="n">
        <x:f>C41/(1+'Допущения'!$B$9)*'Допущения'!E31+'Допущения'!C31*'Допущения'!$B$8*$B41*'Допущения'!F31*(1+'Допущения'!$B$14)^2+D41/(1+'Допущения'!$B$9)*'Допущения'!E32+'Допущения'!C32*'Допущения'!$B$8*$B41*'Допущения'!F32*(1+'Допущения'!$B$14)^2+E41/(1+'Допущения'!$B$9)*'Допущения'!E33+'Допущения'!C33*'Допущения'!$B$8*$B41*'Допущения'!F33*(1+'Допущения'!$B$14)^2+F41/(1+'Допущения'!$B$9)*'Допущения'!E34+'Допущения'!C34*'Допущения'!$B$8*$B41*'Допущения'!F34*(1+'Допущения'!$B$14)^2+G41/(1+'Допущения'!$B$9)*'Допущения'!E35+'Допущения'!C35*'Допущения'!$B$8*$B41*'Допущения'!F35*(1+'Допущения'!$B$14)^2+H41/(1+'Допущения'!$B$9)*'Допущения'!E36+'Допущения'!C36*'Допущения'!$B$8*$B41*'Допущения'!F36*(1+'Допущения'!$B$14)^2+I41/(1+'Допущения'!$B$9)*'Допущения'!E37+'Допущения'!C37*'Допущения'!$B$8*$B41*'Допущения'!F37*(1+'Допущения'!$B$14)^2</x:f>
        <x:v>3027308.5137995156</x:v>
      </x:c>
      <x:c r="M41" s="9" t="n">
        <x:f>J41*'Допущения'!$B$11</x:f>
        <x:v>451829.6211722033</x:v>
      </x:c>
      <x:c r="N41" s="9" t="n">
        <x:f>'Инвестиции'!$C$35*(1+'Допущения'!$B$14)^2</x:f>
        <x:v>4988780.7513993755</x:v>
      </x:c>
      <x:c r="O41" s="9" t="n">
        <x:f>K41*'Допущения'!$B$10</x:f>
        <x:v>1290941.7747777235</x:v>
      </x:c>
      <x:c r="P41" s="9" t="n">
        <x:f>K41*'Допущения'!$B$12</x:f>
        <x:v>430313.92492590786</x:v>
      </x:c>
      <x:c r="Q41" s="7" t="n">
        <x:f>K41-L41-M41-N41</x:f>
        <x:v>13047777.359924298</x:v>
      </x:c>
      <x:c r="R41" s="7" t="n">
        <x:f>Q41-O41-P41</x:f>
        <x:v>11326521.660220666</x:v>
      </x:c>
      <x:c r="S41" s="7" t="n">
        <x:f>S40+R41</x:f>
        <x:v>160030138.37932944</x:v>
      </x:c>
      <x:c r="T41" s="7" t="n">
        <x:f>IF(S41&gt;=0,A41,999)</x:f>
        <x:v>35</x:v>
      </x:c>
      <x:c r="U41" s="22" t="n">
        <x:f>'Допущения'!C31*'Допущения'!$B$8*B41*'Допущения'!$B$17/'Допущения'!$B$18/'Допущения'!$B$16</x:f>
        <x:v>91.52080123266563</x:v>
      </x:c>
      <x:c r="V41" s="7"/>
      <x:c r="W41" s="7"/>
    </x:row>
    <x:row r="42" ht="23" customHeight="1">
      <x:c r="A42" s="1" t="n">
        <x:v>36</x:v>
      </x:c>
      <x:c r="B42" s="17" t="n">
        <x:f>'Допущения'!C53*'Допущения'!D53</x:f>
        <x:v>1.271186440677966</x:v>
      </x:c>
      <x:c r="C42" s="9" t="n">
        <x:f>'Допущения'!C31*'Допущения'!$B$8*'Допущения'!D31*$B42*(1+'Допущения'!$B$13)^2</x:f>
        <x:v>11347910.106991524</x:v>
      </x:c>
      <x:c r="D42" s="9" t="n">
        <x:f>'Допущения'!C32*'Допущения'!$B$8*'Допущения'!D32*$B42*(1+'Допущения'!$B$13)^2</x:f>
        <x:v>1774587.2094915248</x:v>
      </x:c>
      <x:c r="E42" s="9" t="n">
        <x:f>'Допущения'!C33*'Допущения'!$B$8*'Допущения'!D33*$B42*(1+'Допущения'!$B$13)^2</x:f>
        <x:v>2136077.1966101695</x:v>
      </x:c>
      <x:c r="F42" s="9" t="n">
        <x:f>'Допущения'!C34*'Допущения'!$B$8*'Допущения'!D34*$B42*(1+'Допущения'!$B$13)^2</x:f>
        <x:v>2711174.90338983</x:v>
      </x:c>
      <x:c r="G42" s="9" t="n">
        <x:f>'Допущения'!C35*'Допущения'!$B$8*'Допущения'!D35*$B42*(1+'Допущения'!$B$13)^2</x:f>
        <x:v>4806173.692372881</x:v>
      </x:c>
      <x:c r="H42" s="9" t="n">
        <x:f>'Допущения'!C36*'Допущения'!$B$8*'Допущения'!D36*$B42*(1+'Допущения'!$B$13)^2</x:f>
        <x:v>395379.6734110169</x:v>
      </x:c>
      <x:c r="I42" s="9" t="n">
        <x:f>'Допущения'!C37*'Допущения'!$B$8*'Допущения'!D37*$B42*(1+'Допущения'!$B$13)^2</x:f>
        <x:v>361489.98711864394</x:v>
      </x:c>
      <x:c r="J42" s="7" t="n">
        <x:f>SUM(C42:I42)</x:f>
        <x:v>23532792.769385587</x:v>
      </x:c>
      <x:c r="K42" s="9" t="n">
        <x:f>J42/(1+'Допущения'!$B$9)</x:f>
        <x:v>22412183.589891035</x:v>
      </x:c>
      <x:c r="L42" s="9" t="n">
        <x:f>C42/(1+'Допущения'!$B$9)*'Допущения'!E31+'Допущения'!C31*'Допущения'!$B$8*$B42*'Допущения'!F31*(1+'Допущения'!$B$14)^2+D42/(1+'Допущения'!$B$9)*'Допущения'!E32+'Допущения'!C32*'Допущения'!$B$8*$B42*'Допущения'!F32*(1+'Допущения'!$B$14)^2+E42/(1+'Допущения'!$B$9)*'Допущения'!E33+'Допущения'!C33*'Допущения'!$B$8*$B42*'Допущения'!F33*(1+'Допущения'!$B$14)^2+F42/(1+'Допущения'!$B$9)*'Допущения'!E34+'Допущения'!C34*'Допущения'!$B$8*$B42*'Допущения'!F34*(1+'Допущения'!$B$14)^2+G42/(1+'Допущения'!$B$9)*'Допущения'!E35+'Допущения'!C35*'Допущения'!$B$8*$B42*'Допущения'!F35*(1+'Допущения'!$B$14)^2+H42/(1+'Допущения'!$B$9)*'Допущения'!E36+'Допущения'!C36*'Допущения'!$B$8*$B42*'Допущения'!F36*(1+'Допущения'!$B$14)^2+I42/(1+'Допущения'!$B$9)*'Допущения'!E37+'Допущения'!C37*'Допущения'!$B$8*$B42*'Допущения'!F37*(1+'Допущения'!$B$14)^2</x:f>
        <x:v>3153446.3685411615</x:v>
      </x:c>
      <x:c r="M42" s="9" t="n">
        <x:f>J42*'Допущения'!$B$11</x:f>
        <x:v>470655.8553877118</x:v>
      </x:c>
      <x:c r="N42" s="9" t="n">
        <x:f>'Инвестиции'!$C$35*(1+'Допущения'!$B$14)^2</x:f>
        <x:v>4988780.7513993755</x:v>
      </x:c>
      <x:c r="O42" s="9" t="n">
        <x:f>K42*'Допущения'!$B$10</x:f>
        <x:v>1344731.015393462</x:v>
      </x:c>
      <x:c r="P42" s="9" t="n">
        <x:f>K42*'Допущения'!$B$12</x:f>
        <x:v>448243.6717978207</x:v>
      </x:c>
      <x:c r="Q42" s="7" t="n">
        <x:f>K42-L42-M42-N42</x:f>
        <x:v>13799300.614562787</x:v>
      </x:c>
      <x:c r="R42" s="7" t="n">
        <x:f>Q42-O42-P42</x:f>
        <x:v>12006325.927371504</x:v>
      </x:c>
      <x:c r="S42" s="7" t="n">
        <x:f>S41+R42</x:f>
        <x:v>172036464.30670094</x:v>
      </x:c>
      <x:c r="T42" s="7" t="n">
        <x:f>IF(S42&gt;=0,A42,999)</x:f>
        <x:v>36</x:v>
      </x:c>
      <x:c r="U42" s="22" t="n">
        <x:f>'Допущения'!C31*'Допущения'!$B$8*B42*'Допущения'!$B$17/'Допущения'!$B$18/'Допущения'!$B$16</x:f>
        <x:v>95.33416795069337</x:v>
      </x:c>
      <x:c r="V42" s="7"/>
      <x:c r="W42" s="7"/>
    </x:row>
    <x:row r="43" ht="23" customHeight="1">
      <x:c r="A43" s="1" t="n">
        <x:v>37</x:v>
      </x:c>
      <x:c r="B43" s="17" t="n">
        <x:f>'Допущения'!C42*'Допущения'!D53</x:f>
        <x:v>1.1186440677966103</x:v>
      </x:c>
      <x:c r="C43" s="9" t="n">
        <x:f>'Допущения'!C31*'Допущения'!$B$8*'Допущения'!D31*$B43*(1+'Допущения'!$B$13)^3</x:f>
        <x:v>10285745.72097712</x:v>
      </x:c>
      <x:c r="D43" s="9" t="n">
        <x:f>'Допущения'!C32*'Допущения'!$B$8*'Допущения'!D32*$B43*(1+'Допущения'!$B$13)^3</x:f>
        <x:v>1608485.8466831185</x:v>
      </x:c>
      <x:c r="E43" s="9" t="n">
        <x:f>'Допущения'!C33*'Допущения'!$B$8*'Допущения'!D33*$B43*(1+'Допущения'!$B$13)^3</x:f>
        <x:v>1936140.3710074578</x:v>
      </x:c>
      <x:c r="F43" s="9" t="n">
        <x:f>'Допущения'!C34*'Допущения'!$B$8*'Допущения'!D34*$B43*(1+'Допущения'!$B$13)^3</x:f>
        <x:v>2457408.9324325426</x:v>
      </x:c>
      <x:c r="G43" s="9" t="n">
        <x:f>'Допущения'!C35*'Допущения'!$B$8*'Допущения'!D35*$B43*(1+'Допущения'!$B$13)^3</x:f>
        <x:v>4356315.83476678</x:v>
      </x:c>
      <x:c r="H43" s="9" t="n">
        <x:f>'Допущения'!C36*'Допущения'!$B$8*'Допущения'!D36*$B43*(1+'Допущения'!$B$13)^3</x:f>
        <x:v>358372.1359797458</x:v>
      </x:c>
      <x:c r="I43" s="9" t="n">
        <x:f>'Допущения'!C37*'Допущения'!$B$8*'Допущения'!D37*$B43*(1+'Допущения'!$B$13)^3</x:f>
        <x:v>327654.52432433894</x:v>
      </x:c>
      <x:c r="J43" s="7" t="n">
        <x:f>SUM(C43:I43)</x:f>
        <x:v>21330123.366171103</x:v>
      </x:c>
      <x:c r="K43" s="9" t="n">
        <x:f>J43/(1+'Допущения'!$B$9)</x:f>
        <x:v>20314403.20587724</x:v>
      </x:c>
      <x:c r="L43" s="9" t="n">
        <x:f>C43/(1+'Допущения'!$B$9)*'Допущения'!E31+'Допущения'!C31*'Допущения'!$B$8*$B43*'Допущения'!F31*(1+'Допущения'!$B$14)^3+D43/(1+'Допущения'!$B$9)*'Допущения'!E32+'Допущения'!C32*'Допущения'!$B$8*$B43*'Допущения'!F32*(1+'Допущения'!$B$14)^3+E43/(1+'Допущения'!$B$9)*'Допущения'!E33+'Допущения'!C33*'Допущения'!$B$8*$B43*'Допущения'!F33*(1+'Допущения'!$B$14)^3+F43/(1+'Допущения'!$B$9)*'Допущения'!E34+'Допущения'!C34*'Допущения'!$B$8*$B43*'Допущения'!F34*(1+'Допущения'!$B$14)^3+G43/(1+'Допущения'!$B$9)*'Допущения'!E35+'Допущения'!C35*'Допущения'!$B$8*$B43*'Допущения'!F35*(1+'Допущения'!$B$14)^3+H43/(1+'Допущения'!$B$9)*'Допущения'!E36+'Допущения'!C36*'Допущения'!$B$8*$B43*'Допущения'!F36*(1+'Допущения'!$B$14)^3+I43/(1+'Допущения'!$B$9)*'Допущения'!E37+'Допущения'!C37*'Допущения'!$B$8*$B43*'Допущения'!F37*(1+'Допущения'!$B$14)^3</x:f>
        <x:v>2859786.447360964</x:v>
      </x:c>
      <x:c r="M43" s="9" t="n">
        <x:f>J43*'Допущения'!$B$11</x:f>
        <x:v>426602.4673234221</x:v>
      </x:c>
      <x:c r="N43" s="9" t="n">
        <x:f>'Инвестиции'!$C$35*(1+'Допущения'!$B$14)^3</x:f>
        <x:v>5238219.788969344</x:v>
      </x:c>
      <x:c r="O43" s="9" t="n">
        <x:f>K43*'Допущения'!$B$10</x:f>
        <x:v>1218864.1923526344</x:v>
      </x:c>
      <x:c r="P43" s="9" t="n">
        <x:f>K43*'Допущения'!$B$12</x:f>
        <x:v>406288.0641175448</x:v>
      </x:c>
      <x:c r="Q43" s="7" t="n">
        <x:f>K43-L43-M43-N43</x:f>
        <x:v>11789794.50222351</x:v>
      </x:c>
      <x:c r="R43" s="7" t="n">
        <x:f>Q43-O43-P43</x:f>
        <x:v>10164642.245753331</x:v>
      </x:c>
      <x:c r="S43" s="7" t="n">
        <x:f>S42+R43</x:f>
        <x:v>182201106.55245426</x:v>
      </x:c>
      <x:c r="T43" s="7" t="n">
        <x:f>IF(S43&gt;=0,A43,999)</x:f>
        <x:v>37</x:v>
      </x:c>
      <x:c r="U43" s="22" t="n">
        <x:f>'Допущения'!C31*'Допущения'!$B$8*B43*'Допущения'!$B$17/'Допущения'!$B$18/'Допущения'!$B$16</x:f>
        <x:v>83.89406779661017</x:v>
      </x:c>
      <x:c r="V43" s="7"/>
      <x:c r="W43" s="7"/>
    </x:row>
    <x:row r="44" ht="23" customHeight="1">
      <x:c r="A44" s="1" t="n">
        <x:v>38</x:v>
      </x:c>
      <x:c r="B44" s="17" t="n">
        <x:f>'Допущения'!C43*'Допущения'!D53</x:f>
        <x:v>1.0677966101694916</x:v>
      </x:c>
      <x:c r="C44" s="9" t="n">
        <x:f>'Допущения'!C31*'Допущения'!$B$8*'Допущения'!D31*$B44*(1+'Допущения'!$B$13)^3</x:f>
        <x:v>9818211.824569069</x:v>
      </x:c>
      <x:c r="D44" s="9" t="n">
        <x:f>'Допущения'!C32*'Допущения'!$B$8*'Допущения'!D32*$B44*(1+'Допущения'!$B$13)^3</x:f>
        <x:v>1535372.8536520677</x:v>
      </x:c>
      <x:c r="E44" s="9" t="n">
        <x:f>'Допущения'!C33*'Допущения'!$B$8*'Допущения'!D33*$B44*(1+'Допущения'!$B$13)^3</x:f>
        <x:v>1848133.9905071186</x:v>
      </x:c>
      <x:c r="F44" s="9" t="n">
        <x:f>'Допущения'!C34*'Допущения'!$B$8*'Допущения'!D34*$B44*(1+'Допущения'!$B$13)^3</x:f>
        <x:v>2345708.5264128814</x:v>
      </x:c>
      <x:c r="G44" s="9" t="n">
        <x:f>'Допущения'!C35*'Допущения'!$B$8*'Допущения'!D35*$B44*(1+'Допущения'!$B$13)^3</x:f>
        <x:v>4158301.4786410173</x:v>
      </x:c>
      <x:c r="H44" s="9" t="n">
        <x:f>'Допущения'!C36*'Допущения'!$B$8*'Допущения'!D36*$B44*(1+'Допущения'!$B$13)^3</x:f>
        <x:v>342082.4934352119</x:v>
      </x:c>
      <x:c r="I44" s="9" t="n">
        <x:f>'Допущения'!C37*'Допущения'!$B$8*'Допущения'!D37*$B44*(1+'Допущения'!$B$13)^3</x:f>
        <x:v>312761.1368550508</x:v>
      </x:c>
      <x:c r="J44" s="7" t="n">
        <x:f>SUM(C44:I44)</x:f>
        <x:v>20360572.304072417</x:v>
      </x:c>
      <x:c r="K44" s="9" t="n">
        <x:f>J44/(1+'Допущения'!$B$9)</x:f>
        <x:v>19391021.24197373</x:v>
      </x:c>
      <x:c r="L44" s="9" t="n">
        <x:f>C44/(1+'Допущения'!$B$9)*'Допущения'!E31+'Допущения'!C31*'Допущения'!$B$8*$B44*'Допущения'!F31*(1+'Допущения'!$B$14)^3+D44/(1+'Допущения'!$B$9)*'Допущения'!E32+'Допущения'!C32*'Допущения'!$B$8*$B44*'Допущения'!F32*(1+'Допущения'!$B$14)^3+E44/(1+'Допущения'!$B$9)*'Допущения'!E33+'Допущения'!C33*'Допущения'!$B$8*$B44*'Допущения'!F33*(1+'Допущения'!$B$14)^3+F44/(1+'Допущения'!$B$9)*'Допущения'!E34+'Допущения'!C34*'Допущения'!$B$8*$B44*'Допущения'!F34*(1+'Допущения'!$B$14)^3+G44/(1+'Допущения'!$B$9)*'Допущения'!E35+'Допущения'!C35*'Допущения'!$B$8*$B44*'Допущения'!F35*(1+'Допущения'!$B$14)^3+H44/(1+'Допущения'!$B$9)*'Допущения'!E36+'Допущения'!C36*'Допущения'!$B$8*$B44*'Допущения'!F36*(1+'Допущения'!$B$14)^3+I44/(1+'Допущения'!$B$9)*'Допущения'!E37+'Допущения'!C37*'Допущения'!$B$8*$B44*'Допущения'!F37*(1+'Допущения'!$B$14)^3</x:f>
        <x:v>2729796.154299102</x:v>
      </x:c>
      <x:c r="M44" s="9" t="n">
        <x:f>J44*'Допущения'!$B$11</x:f>
        <x:v>407211.44608144835</x:v>
      </x:c>
      <x:c r="N44" s="9" t="n">
        <x:f>'Инвестиции'!$C$35*(1+'Допущения'!$B$14)^3</x:f>
        <x:v>5238219.788969344</x:v>
      </x:c>
      <x:c r="O44" s="9" t="n">
        <x:f>K44*'Допущения'!$B$10</x:f>
        <x:v>1163461.274518424</x:v>
      </x:c>
      <x:c r="P44" s="9" t="n">
        <x:f>K44*'Допущения'!$B$12</x:f>
        <x:v>387820.42483947467</x:v>
      </x:c>
      <x:c r="Q44" s="7" t="n">
        <x:f>K44-L44-M44-N44</x:f>
        <x:v>11015793.852623835</x:v>
      </x:c>
      <x:c r="R44" s="7" t="n">
        <x:f>Q44-O44-P44</x:f>
        <x:v>9464512.153265936</x:v>
      </x:c>
      <x:c r="S44" s="7" t="n">
        <x:f>S43+R44</x:f>
        <x:v>191665618.7057202</x:v>
      </x:c>
      <x:c r="T44" s="7" t="n">
        <x:f>IF(S44&gt;=0,A44,999)</x:f>
        <x:v>38</x:v>
      </x:c>
      <x:c r="U44" s="22" t="n">
        <x:f>'Допущения'!C31*'Допущения'!$B$8*B44*'Допущения'!$B$17/'Допущения'!$B$18/'Допущения'!$B$16</x:f>
        <x:v>80.08070107858244</x:v>
      </x:c>
      <x:c r="V44" s="7"/>
      <x:c r="W44" s="7"/>
    </x:row>
    <x:row r="45" ht="23" customHeight="1">
      <x:c r="A45" s="1" t="n">
        <x:v>39</x:v>
      </x:c>
      <x:c r="B45" s="17" t="n">
        <x:f>'Допущения'!C44*'Допущения'!D53</x:f>
        <x:v>1.0169491525423728</x:v>
      </x:c>
      <x:c r="C45" s="9" t="n">
        <x:f>'Допущения'!C31*'Допущения'!$B$8*'Допущения'!D31*$B45*(1+'Допущения'!$B$13)^3</x:f>
        <x:v>9350677.928161018</x:v>
      </x:c>
      <x:c r="D45" s="9" t="n">
        <x:f>'Допущения'!C32*'Допущения'!$B$8*'Допущения'!D32*$B45*(1+'Допущения'!$B$13)^3</x:f>
        <x:v>1462259.8606210165</x:v>
      </x:c>
      <x:c r="E45" s="9" t="n">
        <x:f>'Допущения'!C33*'Допущения'!$B$8*'Допущения'!D33*$B45*(1+'Допущения'!$B$13)^3</x:f>
        <x:v>1760127.6100067797</x:v>
      </x:c>
      <x:c r="F45" s="9" t="n">
        <x:f>'Допущения'!C34*'Допущения'!$B$8*'Допущения'!D34*$B45*(1+'Допущения'!$B$13)^3</x:f>
        <x:v>2234008.1203932203</x:v>
      </x:c>
      <x:c r="G45" s="9" t="n">
        <x:f>'Допущения'!C35*'Допущения'!$B$8*'Допущения'!D35*$B45*(1+'Допущения'!$B$13)^3</x:f>
        <x:v>3960287.122515254</x:v>
      </x:c>
      <x:c r="H45" s="9" t="n">
        <x:f>'Допущения'!C36*'Допущения'!$B$8*'Допущения'!D36*$B45*(1+'Допущения'!$B$13)^3</x:f>
        <x:v>325792.85089067795</x:v>
      </x:c>
      <x:c r="I45" s="9" t="n">
        <x:f>'Допущения'!C37*'Допущения'!$B$8*'Допущения'!D37*$B45*(1+'Допущения'!$B$13)^3</x:f>
        <x:v>297867.74938576267</x:v>
      </x:c>
      <x:c r="J45" s="7" t="n">
        <x:f>SUM(C45:I45)</x:f>
        <x:v>19391021.241973728</x:v>
      </x:c>
      <x:c r="K45" s="9" t="n">
        <x:f>J45/(1+'Допущения'!$B$9)</x:f>
        <x:v>18467639.278070215</x:v>
      </x:c>
      <x:c r="L45" s="9" t="n">
        <x:f>C45/(1+'Допущения'!$B$9)*'Допущения'!E31+'Допущения'!C31*'Допущения'!$B$8*$B45*'Допущения'!F31*(1+'Допущения'!$B$14)^3+D45/(1+'Допущения'!$B$9)*'Допущения'!E32+'Допущения'!C32*'Допущения'!$B$8*$B45*'Допущения'!F32*(1+'Допущения'!$B$14)^3+E45/(1+'Допущения'!$B$9)*'Допущения'!E33+'Допущения'!C33*'Допущения'!$B$8*$B45*'Допущения'!F33*(1+'Допущения'!$B$14)^3+F45/(1+'Допущения'!$B$9)*'Допущения'!E34+'Допущения'!C34*'Допущения'!$B$8*$B45*'Допущения'!F34*(1+'Допущения'!$B$14)^3+G45/(1+'Допущения'!$B$9)*'Допущения'!E35+'Допущения'!C35*'Допущения'!$B$8*$B45*'Допущения'!F35*(1+'Допущения'!$B$14)^3+H45/(1+'Допущения'!$B$9)*'Допущения'!E36+'Допущения'!C36*'Допущения'!$B$8*$B45*'Допущения'!F36*(1+'Допущения'!$B$14)^3+I45/(1+'Допущения'!$B$9)*'Допущения'!E37+'Допущения'!C37*'Допущения'!$B$8*$B45*'Допущения'!F37*(1+'Допущения'!$B$14)^3</x:f>
        <x:v>2599805.8612372396</x:v>
      </x:c>
      <x:c r="M45" s="9" t="n">
        <x:f>J45*'Допущения'!$B$11</x:f>
        <x:v>387820.42483947455</x:v>
      </x:c>
      <x:c r="N45" s="9" t="n">
        <x:f>'Инвестиции'!$C$35*(1+'Допущения'!$B$14)^3</x:f>
        <x:v>5238219.788969344</x:v>
      </x:c>
      <x:c r="O45" s="9" t="n">
        <x:f>K45*'Допущения'!$B$10</x:f>
        <x:v>1108058.3566842128</x:v>
      </x:c>
      <x:c r="P45" s="9" t="n">
        <x:f>K45*'Допущения'!$B$12</x:f>
        <x:v>369352.7855614043</x:v>
      </x:c>
      <x:c r="Q45" s="7" t="n">
        <x:f>K45-L45-M45-N45</x:f>
        <x:v>10241793.203024156</x:v>
      </x:c>
      <x:c r="R45" s="7" t="n">
        <x:f>Q45-O45-P45</x:f>
        <x:v>8764382.060778538</x:v>
      </x:c>
      <x:c r="S45" s="7" t="n">
        <x:f>S44+R45</x:f>
        <x:v>200430000.7664987</x:v>
      </x:c>
      <x:c r="T45" s="7" t="n">
        <x:f>IF(S45&gt;=0,A45,999)</x:f>
        <x:v>39</x:v>
      </x:c>
      <x:c r="U45" s="22" t="n">
        <x:f>'Допущения'!C31*'Допущения'!$B$8*B45*'Допущения'!$B$17/'Допущения'!$B$18/'Допущения'!$B$16</x:f>
        <x:v>76.2673343605547</x:v>
      </x:c>
      <x:c r="V45" s="7"/>
      <x:c r="W45" s="7"/>
    </x:row>
    <x:row r="46" ht="23" customHeight="1">
      <x:c r="A46" s="1" t="n">
        <x:v>40</x:v>
      </x:c>
      <x:c r="B46" s="17" t="n">
        <x:f>'Допущения'!C45*'Допущения'!D53</x:f>
        <x:v>0.9152542372881356</x:v>
      </x:c>
      <x:c r="C46" s="9" t="n">
        <x:f>'Допущения'!C31*'Допущения'!$B$8*'Допущения'!D31*$B46*(1+'Допущения'!$B$13)^3</x:f>
        <x:v>8415610.135344915</x:v>
      </x:c>
      <x:c r="D46" s="9" t="n">
        <x:f>'Допущения'!C32*'Допущения'!$B$8*'Допущения'!D32*$B46*(1+'Допущения'!$B$13)^3</x:f>
        <x:v>1316033.8745589152</x:v>
      </x:c>
      <x:c r="E46" s="9" t="n">
        <x:f>'Допущения'!C33*'Допущения'!$B$8*'Допущения'!D33*$B46*(1+'Допущения'!$B$13)^3</x:f>
        <x:v>1584114.8490061017</x:v>
      </x:c>
      <x:c r="F46" s="9" t="n">
        <x:f>'Допущения'!C34*'Допущения'!$B$8*'Допущения'!D34*$B46*(1+'Допущения'!$B$13)^3</x:f>
        <x:v>2010607.3083538983</x:v>
      </x:c>
      <x:c r="G46" s="9" t="n">
        <x:f>'Допущения'!C35*'Допущения'!$B$8*'Допущения'!D35*$B46*(1+'Допущения'!$B$13)^3</x:f>
        <x:v>3564258.410263729</x:v>
      </x:c>
      <x:c r="H46" s="9" t="n">
        <x:f>'Допущения'!C36*'Допущения'!$B$8*'Допущения'!D36*$B46*(1+'Допущения'!$B$13)^3</x:f>
        <x:v>293213.5658016102</x:v>
      </x:c>
      <x:c r="I46" s="9" t="n">
        <x:f>'Допущения'!C37*'Допущения'!$B$8*'Допущения'!D37*$B46*(1+'Допущения'!$B$13)^3</x:f>
        <x:v>268080.9744471864</x:v>
      </x:c>
      <x:c r="J46" s="7" t="n">
        <x:f>SUM(C46:I46)</x:f>
        <x:v>17451919.117776357</x:v>
      </x:c>
      <x:c r="K46" s="9" t="n">
        <x:f>J46/(1+'Допущения'!$B$9)</x:f>
        <x:v>16620875.350263197</x:v>
      </x:c>
      <x:c r="L46" s="9" t="n">
        <x:f>C46/(1+'Допущения'!$B$9)*'Допущения'!E31+'Допущения'!C31*'Допущения'!$B$8*$B46*'Допущения'!F31*(1+'Допущения'!$B$14)^3+D46/(1+'Допущения'!$B$9)*'Допущения'!E32+'Допущения'!C32*'Допущения'!$B$8*$B46*'Допущения'!F32*(1+'Допущения'!$B$14)^3+E46/(1+'Допущения'!$B$9)*'Допущения'!E33+'Допущения'!C33*'Допущения'!$B$8*$B46*'Допущения'!F33*(1+'Допущения'!$B$14)^3+F46/(1+'Допущения'!$B$9)*'Допущения'!E34+'Допущения'!C34*'Допущения'!$B$8*$B46*'Допущения'!F34*(1+'Допущения'!$B$14)^3+G46/(1+'Допущения'!$B$9)*'Допущения'!E35+'Допущения'!C35*'Допущения'!$B$8*$B46*'Допущения'!F35*(1+'Допущения'!$B$14)^3+H46/(1+'Допущения'!$B$9)*'Допущения'!E36+'Допущения'!C36*'Допущения'!$B$8*$B46*'Допущения'!F36*(1+'Допущения'!$B$14)^3+I46/(1+'Допущения'!$B$9)*'Допущения'!E37+'Допущения'!C37*'Допущения'!$B$8*$B46*'Допущения'!F37*(1+'Допущения'!$B$14)^3</x:f>
        <x:v>2339825.2751135156</x:v>
      </x:c>
      <x:c r="M46" s="9" t="n">
        <x:f>J46*'Допущения'!$B$11</x:f>
        <x:v>349038.38235552714</x:v>
      </x:c>
      <x:c r="N46" s="9" t="n">
        <x:f>'Инвестиции'!$C$35*(1+'Допущения'!$B$14)^3</x:f>
        <x:v>5238219.788969344</x:v>
      </x:c>
      <x:c r="O46" s="9" t="n">
        <x:f>K46*'Допущения'!$B$10</x:f>
        <x:v>997252.5210157918</x:v>
      </x:c>
      <x:c r="P46" s="9" t="n">
        <x:f>K46*'Допущения'!$B$12</x:f>
        <x:v>332417.50700526393</x:v>
      </x:c>
      <x:c r="Q46" s="7" t="n">
        <x:f>K46-L46-M46-N46</x:f>
        <x:v>8693791.90382481</x:v>
      </x:c>
      <x:c r="R46" s="7" t="n">
        <x:f>Q46-O46-P46</x:f>
        <x:v>7364121.875803754</x:v>
      </x:c>
      <x:c r="S46" s="7" t="n">
        <x:f>S45+R46</x:f>
        <x:v>207794122.64230245</x:v>
      </x:c>
      <x:c r="T46" s="7" t="n">
        <x:f>IF(S46&gt;=0,A46,999)</x:f>
        <x:v>40</x:v>
      </x:c>
      <x:c r="U46" s="22" t="n">
        <x:f>'Допущения'!C31*'Допущения'!$B$8*B46*'Допущения'!$B$17/'Допущения'!$B$18/'Допущения'!$B$16</x:f>
        <x:v>68.64060092449922</x:v>
      </x:c>
      <x:c r="V46" s="7"/>
      <x:c r="W46" s="7"/>
    </x:row>
    <x:row r="47" ht="23" customHeight="1">
      <x:c r="A47" s="1" t="n">
        <x:v>41</x:v>
      </x:c>
      <x:c r="B47" s="17" t="n">
        <x:f>'Допущения'!C46*'Допущения'!D53</x:f>
        <x:v>0.8644067796610169</x:v>
      </x:c>
      <x:c r="C47" s="9" t="n">
        <x:f>'Допущения'!C31*'Допущения'!$B$8*'Допущения'!D31*$B47*(1+'Допущения'!$B$13)^3</x:f>
        <x:v>7948076.238936864</x:v>
      </x:c>
      <x:c r="D47" s="9" t="n">
        <x:f>'Допущения'!C32*'Допущения'!$B$8*'Допущения'!D32*$B47*(1+'Допущения'!$B$13)^3</x:f>
        <x:v>1242920.881527864</x:v>
      </x:c>
      <x:c r="E47" s="9" t="n">
        <x:f>'Допущения'!C33*'Допущения'!$B$8*'Допущения'!D33*$B47*(1+'Допущения'!$B$13)^3</x:f>
        <x:v>1496108.4685057625</x:v>
      </x:c>
      <x:c r="F47" s="9" t="n">
        <x:f>'Допущения'!C34*'Допущения'!$B$8*'Допущения'!D34*$B47*(1+'Допущения'!$B$13)^3</x:f>
        <x:v>1898906.9023342372</x:v>
      </x:c>
      <x:c r="G47" s="9" t="n">
        <x:f>'Допущения'!C35*'Допущения'!$B$8*'Допущения'!D35*$B47*(1+'Допущения'!$B$13)^3</x:f>
        <x:v>3366244.054137966</x:v>
      </x:c>
      <x:c r="H47" s="9" t="n">
        <x:f>'Допущения'!C36*'Допущения'!$B$8*'Допущения'!D36*$B47*(1+'Допущения'!$B$13)^3</x:f>
        <x:v>276923.92325707624</x:v>
      </x:c>
      <x:c r="I47" s="9" t="n">
        <x:f>'Допущения'!C37*'Допущения'!$B$8*'Допущения'!D37*$B47*(1+'Допущения'!$B$13)^3</x:f>
        <x:v>253187.58697789823</x:v>
      </x:c>
      <x:c r="J47" s="7" t="n">
        <x:f>SUM(C47:I47)</x:f>
        <x:v>16482368.05567767</x:v>
      </x:c>
      <x:c r="K47" s="9" t="n">
        <x:f>J47/(1+'Допущения'!$B$9)</x:f>
        <x:v>15697493.386359684</x:v>
      </x:c>
      <x:c r="L47" s="9" t="n">
        <x:f>C47/(1+'Допущения'!$B$9)*'Допущения'!E31+'Допущения'!C31*'Допущения'!$B$8*$B47*'Допущения'!F31*(1+'Допущения'!$B$14)^3+D47/(1+'Допущения'!$B$9)*'Допущения'!E32+'Допущения'!C32*'Допущения'!$B$8*$B47*'Допущения'!F32*(1+'Допущения'!$B$14)^3+E47/(1+'Допущения'!$B$9)*'Допущения'!E33+'Допущения'!C33*'Допущения'!$B$8*$B47*'Допущения'!F33*(1+'Допущения'!$B$14)^3+F47/(1+'Допущения'!$B$9)*'Допущения'!E34+'Допущения'!C34*'Допущения'!$B$8*$B47*'Допущения'!F34*(1+'Допущения'!$B$14)^3+G47/(1+'Допущения'!$B$9)*'Допущения'!E35+'Допущения'!C35*'Допущения'!$B$8*$B47*'Допущения'!F35*(1+'Допущения'!$B$14)^3+H47/(1+'Допущения'!$B$9)*'Допущения'!E36+'Допущения'!C36*'Допущения'!$B$8*$B47*'Допущения'!F36*(1+'Допущения'!$B$14)^3+I47/(1+'Допущения'!$B$9)*'Допущения'!E37+'Допущения'!C37*'Допущения'!$B$8*$B47*'Допущения'!F37*(1+'Допущения'!$B$14)^3</x:f>
        <x:v>2209834.9820516533</x:v>
      </x:c>
      <x:c r="M47" s="9" t="n">
        <x:f>J47*'Допущения'!$B$11</x:f>
        <x:v>329647.3611135534</x:v>
      </x:c>
      <x:c r="N47" s="9" t="n">
        <x:f>'Инвестиции'!$C$35*(1+'Допущения'!$B$14)^3</x:f>
        <x:v>5238219.788969344</x:v>
      </x:c>
      <x:c r="O47" s="9" t="n">
        <x:f>K47*'Допущения'!$B$10</x:f>
        <x:v>941849.603181581</x:v>
      </x:c>
      <x:c r="P47" s="9" t="n">
        <x:f>K47*'Допущения'!$B$12</x:f>
        <x:v>313949.8677271937</x:v>
      </x:c>
      <x:c r="Q47" s="7" t="n">
        <x:f>K47-L47-M47-N47</x:f>
        <x:v>7919791.254225132</x:v>
      </x:c>
      <x:c r="R47" s="7" t="n">
        <x:f>Q47-O47-P47</x:f>
        <x:v>6663991.783316357</x:v>
      </x:c>
      <x:c r="S47" s="7" t="n">
        <x:f>S46+R47</x:f>
        <x:v>214458114.4256188</x:v>
      </x:c>
      <x:c r="T47" s="7" t="n">
        <x:f>IF(S47&gt;=0,A47,999)</x:f>
        <x:v>41</x:v>
      </x:c>
      <x:c r="U47" s="22" t="n">
        <x:f>'Допущения'!C31*'Допущения'!$B$8*B47*'Допущения'!$B$17/'Допущения'!$B$18/'Допущения'!$B$16</x:f>
        <x:v>64.82723420647149</x:v>
      </x:c>
      <x:c r="V47" s="7"/>
      <x:c r="W47" s="7"/>
    </x:row>
    <x:row r="48" ht="23" customHeight="1">
      <x:c r="A48" s="1" t="n">
        <x:v>42</x:v>
      </x:c>
      <x:c r="B48" s="17" t="n">
        <x:f>'Допущения'!C47*'Допущения'!D53</x:f>
        <x:v>0.7118644067796609</x:v>
      </x:c>
      <x:c r="C48" s="9" t="n">
        <x:f>'Допущения'!C31*'Допущения'!$B$8*'Допущения'!D31*$B48*(1+'Допущения'!$B$13)^3</x:f>
        <x:v>6545474.549712711</x:v>
      </x:c>
      <x:c r="D48" s="9" t="n">
        <x:f>'Допущения'!C32*'Допущения'!$B$8*'Допущения'!D32*$B48*(1+'Допущения'!$B$13)^3</x:f>
        <x:v>1023581.9024347115</x:v>
      </x:c>
      <x:c r="E48" s="9" t="n">
        <x:f>'Допущения'!C33*'Допущения'!$B$8*'Допущения'!D33*$B48*(1+'Допущения'!$B$13)^3</x:f>
        <x:v>1232089.3270047456</x:v>
      </x:c>
      <x:c r="F48" s="9" t="n">
        <x:f>'Допущения'!C34*'Допущения'!$B$8*'Допущения'!D34*$B48*(1+'Допущения'!$B$13)^3</x:f>
        <x:v>1563805.684275254</x:v>
      </x:c>
      <x:c r="G48" s="9" t="n">
        <x:f>'Допущения'!C35*'Допущения'!$B$8*'Допущения'!D35*$B48*(1+'Допущения'!$B$13)^3</x:f>
        <x:v>2772200.9857606776</x:v>
      </x:c>
      <x:c r="H48" s="9" t="n">
        <x:f>'Допущения'!C36*'Допущения'!$B$8*'Допущения'!D36*$B48*(1+'Допущения'!$B$13)^3</x:f>
        <x:v>228054.99562347456</x:v>
      </x:c>
      <x:c r="I48" s="9" t="n">
        <x:f>'Допущения'!C37*'Допущения'!$B$8*'Допущения'!D37*$B48*(1+'Допущения'!$B$13)^3</x:f>
        <x:v>208507.42457003382</x:v>
      </x:c>
      <x:c r="J48" s="7" t="n">
        <x:f>SUM(C48:I48)</x:f>
        <x:v>13573714.869381608</x:v>
      </x:c>
      <x:c r="K48" s="9" t="n">
        <x:f>J48/(1+'Допущения'!$B$9)</x:f>
        <x:v>12927347.49464915</x:v>
      </x:c>
      <x:c r="L48" s="9" t="n">
        <x:f>C48/(1+'Допущения'!$B$9)*'Допущения'!E31+'Допущения'!C31*'Допущения'!$B$8*$B48*'Допущения'!F31*(1+'Допущения'!$B$14)^3+D48/(1+'Допущения'!$B$9)*'Допущения'!E32+'Допущения'!C32*'Допущения'!$B$8*$B48*'Допущения'!F32*(1+'Допущения'!$B$14)^3+E48/(1+'Допущения'!$B$9)*'Допущения'!E33+'Допущения'!C33*'Допущения'!$B$8*$B48*'Допущения'!F33*(1+'Допущения'!$B$14)^3+F48/(1+'Допущения'!$B$9)*'Допущения'!E34+'Допущения'!C34*'Допущения'!$B$8*$B48*'Допущения'!F34*(1+'Допущения'!$B$14)^3+G48/(1+'Допущения'!$B$9)*'Допущения'!E35+'Допущения'!C35*'Допущения'!$B$8*$B48*'Допущения'!F35*(1+'Допущения'!$B$14)^3+H48/(1+'Допущения'!$B$9)*'Допущения'!E36+'Допущения'!C36*'Допущения'!$B$8*$B48*'Допущения'!F36*(1+'Допущения'!$B$14)^3+I48/(1+'Допущения'!$B$9)*'Допущения'!E37+'Допущения'!C37*'Допущения'!$B$8*$B48*'Допущения'!F37*(1+'Допущения'!$B$14)^3</x:f>
        <x:v>1819864.102866067</x:v>
      </x:c>
      <x:c r="M48" s="9" t="n">
        <x:f>J48*'Допущения'!$B$11</x:f>
        <x:v>271474.2973876322</x:v>
      </x:c>
      <x:c r="N48" s="9" t="n">
        <x:f>'Инвестиции'!$C$35*(1+'Допущения'!$B$14)^3</x:f>
        <x:v>5238219.788969344</x:v>
      </x:c>
      <x:c r="O48" s="9" t="n">
        <x:f>K48*'Допущения'!$B$10</x:f>
        <x:v>775640.849678949</x:v>
      </x:c>
      <x:c r="P48" s="9" t="n">
        <x:f>K48*'Допущения'!$B$12</x:f>
        <x:v>258546.949892983</x:v>
      </x:c>
      <x:c r="Q48" s="7" t="n">
        <x:f>K48-L48-M48-N48</x:f>
        <x:v>5597789.305426107</x:v>
      </x:c>
      <x:c r="R48" s="7" t="n">
        <x:f>Q48-O48-P48</x:f>
        <x:v>4563601.5058541745</x:v>
      </x:c>
      <x:c r="S48" s="7" t="n">
        <x:f>S47+R48</x:f>
        <x:v>219021715.93147296</x:v>
      </x:c>
      <x:c r="T48" s="7" t="n">
        <x:f>IF(S48&gt;=0,A48,999)</x:f>
        <x:v>42</x:v>
      </x:c>
      <x:c r="U48" s="22" t="n">
        <x:f>'Допущения'!C31*'Допущения'!$B$8*B48*'Допущения'!$B$17/'Допущения'!$B$18/'Допущения'!$B$16</x:f>
        <x:v>53.38713405238828</x:v>
      </x:c>
      <x:c r="V48" s="7"/>
      <x:c r="W48" s="7"/>
    </x:row>
    <x:row r="49" ht="23" customHeight="1">
      <x:c r="A49" s="1" t="n">
        <x:v>43</x:v>
      </x:c>
      <x:c r="B49" s="17" t="n">
        <x:f>'Допущения'!C48*'Допущения'!D53</x:f>
        <x:v>0.7627118644067796</x:v>
      </x:c>
      <x:c r="C49" s="9" t="n">
        <x:f>'Допущения'!C31*'Допущения'!$B$8*'Допущения'!D31*$B49*(1+'Допущения'!$B$13)^3</x:f>
        <x:v>7013008.446120762</x:v>
      </x:c>
      <x:c r="D49" s="9" t="n">
        <x:f>'Допущения'!C32*'Допущения'!$B$8*'Допущения'!D32*$B49*(1+'Допущения'!$B$13)^3</x:f>
        <x:v>1096694.8954657624</x:v>
      </x:c>
      <x:c r="E49" s="9" t="n">
        <x:f>'Допущения'!C33*'Допущения'!$B$8*'Допущения'!D33*$B49*(1+'Допущения'!$B$13)^3</x:f>
        <x:v>1320095.7075050846</x:v>
      </x:c>
      <x:c r="F49" s="9" t="n">
        <x:f>'Допущения'!C34*'Допущения'!$B$8*'Допущения'!D34*$B49*(1+'Допущения'!$B$13)^3</x:f>
        <x:v>1675506.090294915</x:v>
      </x:c>
      <x:c r="G49" s="9" t="n">
        <x:f>'Допущения'!C35*'Допущения'!$B$8*'Допущения'!D35*$B49*(1+'Допущения'!$B$13)^3</x:f>
        <x:v>2970215.3418864408</x:v>
      </x:c>
      <x:c r="H49" s="9" t="n">
        <x:f>'Допущения'!C36*'Допущения'!$B$8*'Допущения'!D36*$B49*(1+'Допущения'!$B$13)^3</x:f>
        <x:v>244344.63816800845</x:v>
      </x:c>
      <x:c r="I49" s="9" t="n">
        <x:f>'Допущения'!C37*'Допущения'!$B$8*'Допущения'!D37*$B49*(1+'Допущения'!$B$13)^3</x:f>
        <x:v>223400.81203932196</x:v>
      </x:c>
      <x:c r="J49" s="7" t="n">
        <x:f>SUM(C49:I49)</x:f>
        <x:v>14543265.931480294</x:v>
      </x:c>
      <x:c r="K49" s="9" t="n">
        <x:f>J49/(1+'Допущения'!$B$9)</x:f>
        <x:v>13850729.45855266</x:v>
      </x:c>
      <x:c r="L49" s="9" t="n">
        <x:f>C49/(1+'Допущения'!$B$9)*'Допущения'!E31+'Допущения'!C31*'Допущения'!$B$8*$B49*'Допущения'!F31*(1+'Допущения'!$B$14)^3+D49/(1+'Допущения'!$B$9)*'Допущения'!E32+'Допущения'!C32*'Допущения'!$B$8*$B49*'Допущения'!F32*(1+'Допущения'!$B$14)^3+E49/(1+'Допущения'!$B$9)*'Допущения'!E33+'Допущения'!C33*'Допущения'!$B$8*$B49*'Допущения'!F33*(1+'Допущения'!$B$14)^3+F49/(1+'Допущения'!$B$9)*'Допущения'!E34+'Допущения'!C34*'Допущения'!$B$8*$B49*'Допущения'!F34*(1+'Допущения'!$B$14)^3+G49/(1+'Допущения'!$B$9)*'Допущения'!E35+'Допущения'!C35*'Допущения'!$B$8*$B49*'Допущения'!F35*(1+'Допущения'!$B$14)^3+H49/(1+'Допущения'!$B$9)*'Допущения'!E36+'Допущения'!C36*'Допущения'!$B$8*$B49*'Допущения'!F36*(1+'Допущения'!$B$14)^3+I49/(1+'Допущения'!$B$9)*'Допущения'!E37+'Допущения'!C37*'Допущения'!$B$8*$B49*'Допущения'!F37*(1+'Допущения'!$B$14)^3</x:f>
        <x:v>1949854.3959279296</x:v>
      </x:c>
      <x:c r="M49" s="9" t="n">
        <x:f>J49*'Допущения'!$B$11</x:f>
        <x:v>290865.31862960587</x:v>
      </x:c>
      <x:c r="N49" s="9" t="n">
        <x:f>'Инвестиции'!$C$35*(1+'Допущения'!$B$14)^3</x:f>
        <x:v>5238219.788969344</x:v>
      </x:c>
      <x:c r="O49" s="9" t="n">
        <x:f>K49*'Допущения'!$B$10</x:f>
        <x:v>831043.7675131595</x:v>
      </x:c>
      <x:c r="P49" s="9" t="n">
        <x:f>K49*'Допущения'!$B$12</x:f>
        <x:v>277014.5891710532</x:v>
      </x:c>
      <x:c r="Q49" s="7" t="n">
        <x:f>K49-L49-M49-N49</x:f>
        <x:v>6371789.95502578</x:v>
      </x:c>
      <x:c r="R49" s="7" t="n">
        <x:f>Q49-O49-P49</x:f>
        <x:v>5263731.598341567</x:v>
      </x:c>
      <x:c r="S49" s="7" t="n">
        <x:f>S48+R49</x:f>
        <x:v>224285447.5298145</x:v>
      </x:c>
      <x:c r="T49" s="7" t="n">
        <x:f>IF(S49&gt;=0,A49,999)</x:f>
        <x:v>43</x:v>
      </x:c>
      <x:c r="U49" s="22" t="n">
        <x:f>'Допущения'!C31*'Допущения'!$B$8*B49*'Допущения'!$B$17/'Допущения'!$B$18/'Допущения'!$B$16</x:f>
        <x:v>57.20050077041603</x:v>
      </x:c>
      <x:c r="V49" s="7"/>
      <x:c r="W49" s="7"/>
    </x:row>
    <x:row r="50" ht="23" customHeight="1">
      <x:c r="A50" s="1" t="n">
        <x:v>44</x:v>
      </x:c>
      <x:c r="B50" s="17" t="n">
        <x:f>'Допущения'!C49*'Допущения'!D53</x:f>
        <x:v>0.8135593220338982</x:v>
      </x:c>
      <x:c r="C50" s="9" t="n">
        <x:f>'Допущения'!C31*'Допущения'!$B$8*'Допущения'!D31*$B50*(1+'Допущения'!$B$13)^3</x:f>
        <x:v>7480542.3425288135</x:v>
      </x:c>
      <x:c r="D50" s="9" t="n">
        <x:f>'Допущения'!C32*'Допущения'!$B$8*'Допущения'!D32*$B50*(1+'Допущения'!$B$13)^3</x:f>
        <x:v>1169807.8884968131</x:v>
      </x:c>
      <x:c r="E50" s="9" t="n">
        <x:f>'Допущения'!C33*'Допущения'!$B$8*'Допущения'!D33*$B50*(1+'Допущения'!$B$13)^3</x:f>
        <x:v>1408102.0880054238</x:v>
      </x:c>
      <x:c r="F50" s="9" t="n">
        <x:f>'Допущения'!C34*'Допущения'!$B$8*'Допущения'!D34*$B50*(1+'Допущения'!$B$13)^3</x:f>
        <x:v>1787206.4963145764</x:v>
      </x:c>
      <x:c r="G50" s="9" t="n">
        <x:f>'Допущения'!C35*'Допущения'!$B$8*'Допущения'!D35*$B50*(1+'Допущения'!$B$13)^3</x:f>
        <x:v>3168229.6980122034</x:v>
      </x:c>
      <x:c r="H50" s="9" t="n">
        <x:f>'Допущения'!C36*'Допущения'!$B$8*'Допущения'!D36*$B50*(1+'Допущения'!$B$13)^3</x:f>
        <x:v>260634.28071254236</x:v>
      </x:c>
      <x:c r="I50" s="9" t="n">
        <x:f>'Допущения'!C37*'Допущения'!$B$8*'Допущения'!D37*$B50*(1+'Допущения'!$B$13)^3</x:f>
        <x:v>238294.1995086101</x:v>
      </x:c>
      <x:c r="J50" s="7" t="n">
        <x:f>SUM(C50:I50)</x:f>
        <x:v>15512816.993578982</x:v>
      </x:c>
      <x:c r="K50" s="9" t="n">
        <x:f>J50/(1+'Допущения'!$B$9)</x:f>
        <x:v>14774111.422456173</x:v>
      </x:c>
      <x:c r="L50" s="9" t="n">
        <x:f>C50/(1+'Допущения'!$B$9)*'Допущения'!E31+'Допущения'!C31*'Допущения'!$B$8*$B50*'Допущения'!F31*(1+'Допущения'!$B$14)^3+D50/(1+'Допущения'!$B$9)*'Допущения'!E32+'Допущения'!C32*'Допущения'!$B$8*$B50*'Допущения'!F32*(1+'Допущения'!$B$14)^3+E50/(1+'Допущения'!$B$9)*'Допущения'!E33+'Допущения'!C33*'Допущения'!$B$8*$B50*'Допущения'!F33*(1+'Допущения'!$B$14)^3+F50/(1+'Допущения'!$B$9)*'Допущения'!E34+'Допущения'!C34*'Допущения'!$B$8*$B50*'Допущения'!F34*(1+'Допущения'!$B$14)^3+G50/(1+'Допущения'!$B$9)*'Допущения'!E35+'Допущения'!C35*'Допущения'!$B$8*$B50*'Допущения'!F35*(1+'Допущения'!$B$14)^3+H50/(1+'Допущения'!$B$9)*'Допущения'!E36+'Допущения'!C36*'Допущения'!$B$8*$B50*'Допущения'!F36*(1+'Допущения'!$B$14)^3+I50/(1+'Допущения'!$B$9)*'Допущения'!E37+'Допущения'!C37*'Допущения'!$B$8*$B50*'Допущения'!F37*(1+'Допущения'!$B$14)^3</x:f>
        <x:v>2079844.6889897916</x:v>
      </x:c>
      <x:c r="M50" s="9" t="n">
        <x:f>J50*'Допущения'!$B$11</x:f>
        <x:v>310256.33987157966</x:v>
      </x:c>
      <x:c r="N50" s="9" t="n">
        <x:f>'Инвестиции'!$C$35*(1+'Допущения'!$B$14)^3</x:f>
        <x:v>5238219.788969344</x:v>
      </x:c>
      <x:c r="O50" s="9" t="n">
        <x:f>K50*'Допущения'!$B$10</x:f>
        <x:v>886446.6853473703</x:v>
      </x:c>
      <x:c r="P50" s="9" t="n">
        <x:f>K50*'Допущения'!$B$12</x:f>
        <x:v>295482.22844912345</x:v>
      </x:c>
      <x:c r="Q50" s="7" t="n">
        <x:f>K50-L50-M50-N50</x:f>
        <x:v>7145790.604625457</x:v>
      </x:c>
      <x:c r="R50" s="7" t="n">
        <x:f>Q50-O50-P50</x:f>
        <x:v>5963861.690828964</x:v>
      </x:c>
      <x:c r="S50" s="7" t="n">
        <x:f>S49+R50</x:f>
        <x:v>230249309.22064346</x:v>
      </x:c>
      <x:c r="T50" s="7" t="n">
        <x:f>IF(S50&gt;=0,A50,999)</x:f>
        <x:v>44</x:v>
      </x:c>
      <x:c r="U50" s="22" t="n">
        <x:f>'Допущения'!C31*'Допущения'!$B$8*B50*'Допущения'!$B$17/'Допущения'!$B$18/'Допущения'!$B$16</x:f>
        <x:v>61.01386748844375</x:v>
      </x:c>
      <x:c r="V50" s="7"/>
      <x:c r="W50" s="7"/>
    </x:row>
    <x:row r="51" ht="23" customHeight="1">
      <x:c r="A51" s="1" t="n">
        <x:v>45</x:v>
      </x:c>
      <x:c r="B51" s="17" t="n">
        <x:f>'Допущения'!C50*'Допущения'!D53</x:f>
        <x:v>1.0677966101694916</x:v>
      </x:c>
      <x:c r="C51" s="9" t="n">
        <x:f>'Допущения'!C31*'Допущения'!$B$8*'Допущения'!D31*$B51*(1+'Допущения'!$B$13)^3</x:f>
        <x:v>9818211.824569069</x:v>
      </x:c>
      <x:c r="D51" s="9" t="n">
        <x:f>'Допущения'!C32*'Допущения'!$B$8*'Допущения'!D32*$B51*(1+'Допущения'!$B$13)^3</x:f>
        <x:v>1535372.8536520677</x:v>
      </x:c>
      <x:c r="E51" s="9" t="n">
        <x:f>'Допущения'!C33*'Допущения'!$B$8*'Допущения'!D33*$B51*(1+'Допущения'!$B$13)^3</x:f>
        <x:v>1848133.9905071186</x:v>
      </x:c>
      <x:c r="F51" s="9" t="n">
        <x:f>'Допущения'!C34*'Допущения'!$B$8*'Допущения'!D34*$B51*(1+'Допущения'!$B$13)^3</x:f>
        <x:v>2345708.5264128814</x:v>
      </x:c>
      <x:c r="G51" s="9" t="n">
        <x:f>'Допущения'!C35*'Допущения'!$B$8*'Допущения'!D35*$B51*(1+'Допущения'!$B$13)^3</x:f>
        <x:v>4158301.4786410173</x:v>
      </x:c>
      <x:c r="H51" s="9" t="n">
        <x:f>'Допущения'!C36*'Допущения'!$B$8*'Допущения'!D36*$B51*(1+'Допущения'!$B$13)^3</x:f>
        <x:v>342082.4934352119</x:v>
      </x:c>
      <x:c r="I51" s="9" t="n">
        <x:f>'Допущения'!C37*'Допущения'!$B$8*'Допущения'!D37*$B51*(1+'Допущения'!$B$13)^3</x:f>
        <x:v>312761.1368550508</x:v>
      </x:c>
      <x:c r="J51" s="7" t="n">
        <x:f>SUM(C51:I51)</x:f>
        <x:v>20360572.304072417</x:v>
      </x:c>
      <x:c r="K51" s="9" t="n">
        <x:f>J51/(1+'Допущения'!$B$9)</x:f>
        <x:v>19391021.24197373</x:v>
      </x:c>
      <x:c r="L51" s="9" t="n">
        <x:f>C51/(1+'Допущения'!$B$9)*'Допущения'!E31+'Допущения'!C31*'Допущения'!$B$8*$B51*'Допущения'!F31*(1+'Допущения'!$B$14)^3+D51/(1+'Допущения'!$B$9)*'Допущения'!E32+'Допущения'!C32*'Допущения'!$B$8*$B51*'Допущения'!F32*(1+'Допущения'!$B$14)^3+E51/(1+'Допущения'!$B$9)*'Допущения'!E33+'Допущения'!C33*'Допущения'!$B$8*$B51*'Допущения'!F33*(1+'Допущения'!$B$14)^3+F51/(1+'Допущения'!$B$9)*'Допущения'!E34+'Допущения'!C34*'Допущения'!$B$8*$B51*'Допущения'!F34*(1+'Допущения'!$B$14)^3+G51/(1+'Допущения'!$B$9)*'Допущения'!E35+'Допущения'!C35*'Допущения'!$B$8*$B51*'Допущения'!F35*(1+'Допущения'!$B$14)^3+H51/(1+'Допущения'!$B$9)*'Допущения'!E36+'Допущения'!C36*'Допущения'!$B$8*$B51*'Допущения'!F36*(1+'Допущения'!$B$14)^3+I51/(1+'Допущения'!$B$9)*'Допущения'!E37+'Допущения'!C37*'Допущения'!$B$8*$B51*'Допущения'!F37*(1+'Допущения'!$B$14)^3</x:f>
        <x:v>2729796.154299102</x:v>
      </x:c>
      <x:c r="M51" s="9" t="n">
        <x:f>J51*'Допущения'!$B$11</x:f>
        <x:v>407211.44608144835</x:v>
      </x:c>
      <x:c r="N51" s="9" t="n">
        <x:f>'Инвестиции'!$C$35*(1+'Допущения'!$B$14)^3</x:f>
        <x:v>5238219.788969344</x:v>
      </x:c>
      <x:c r="O51" s="9" t="n">
        <x:f>K51*'Допущения'!$B$10</x:f>
        <x:v>1163461.274518424</x:v>
      </x:c>
      <x:c r="P51" s="9" t="n">
        <x:f>K51*'Допущения'!$B$12</x:f>
        <x:v>387820.42483947467</x:v>
      </x:c>
      <x:c r="Q51" s="7" t="n">
        <x:f>K51-L51-M51-N51</x:f>
        <x:v>11015793.852623835</x:v>
      </x:c>
      <x:c r="R51" s="7" t="n">
        <x:f>Q51-O51-P51</x:f>
        <x:v>9464512.153265936</x:v>
      </x:c>
      <x:c r="S51" s="7" t="n">
        <x:f>S50+R51</x:f>
        <x:v>239713821.37390938</x:v>
      </x:c>
      <x:c r="T51" s="7" t="n">
        <x:f>IF(S51&gt;=0,A51,999)</x:f>
        <x:v>45</x:v>
      </x:c>
      <x:c r="U51" s="22" t="n">
        <x:f>'Допущения'!C31*'Допущения'!$B$8*B51*'Допущения'!$B$17/'Допущения'!$B$18/'Допущения'!$B$16</x:f>
        <x:v>80.08070107858244</x:v>
      </x:c>
      <x:c r="V51" s="7"/>
      <x:c r="W51" s="7"/>
    </x:row>
    <x:row r="52" ht="23" customHeight="1">
      <x:c r="A52" s="1" t="n">
        <x:v>46</x:v>
      </x:c>
      <x:c r="B52" s="17" t="n">
        <x:f>'Допущения'!C51*'Допущения'!D53</x:f>
        <x:v>1.1694915254237286</x:v>
      </x:c>
      <x:c r="C52" s="9" t="n">
        <x:f>'Допущения'!C31*'Допущения'!$B$8*'Допущения'!D31*$B52*(1+'Допущения'!$B$13)^3</x:f>
        <x:v>10753279.617385168</x:v>
      </x:c>
      <x:c r="D52" s="9" t="n">
        <x:f>'Допущения'!C32*'Допущения'!$B$8*'Допущения'!D32*$B52*(1+'Допущения'!$B$13)^3</x:f>
        <x:v>1681598.8397141688</x:v>
      </x:c>
      <x:c r="E52" s="9" t="n">
        <x:f>'Допущения'!C33*'Допущения'!$B$8*'Допущения'!D33*$B52*(1+'Допущения'!$B$13)^3</x:f>
        <x:v>2024146.751507796</x:v>
      </x:c>
      <x:c r="F52" s="9" t="n">
        <x:f>'Допущения'!C34*'Допущения'!$B$8*'Допущения'!D34*$B52*(1+'Допущения'!$B$13)^3</x:f>
        <x:v>2569109.3384522027</x:v>
      </x:c>
      <x:c r="G52" s="9" t="n">
        <x:f>'Допущения'!C35*'Допущения'!$B$8*'Допущения'!D35*$B52*(1+'Допущения'!$B$13)^3</x:f>
        <x:v>4554330.190892542</x:v>
      </x:c>
      <x:c r="H52" s="9" t="n">
        <x:f>'Допущения'!C36*'Допущения'!$B$8*'Допущения'!D36*$B52*(1+'Допущения'!$B$13)^3</x:f>
        <x:v>374661.7785242796</x:v>
      </x:c>
      <x:c r="I52" s="9" t="n">
        <x:f>'Допущения'!C37*'Допущения'!$B$8*'Допущения'!D37*$B52*(1+'Допущения'!$B$13)^3</x:f>
        <x:v>342547.91179362696</x:v>
      </x:c>
      <x:c r="J52" s="7" t="n">
        <x:f>SUM(C52:I52)</x:f>
        <x:v>22299674.42826978</x:v>
      </x:c>
      <x:c r="K52" s="9" t="n">
        <x:f>J52/(1+'Допущения'!$B$9)</x:f>
        <x:v>21237785.169780742</x:v>
      </x:c>
      <x:c r="L52" s="9" t="n">
        <x:f>C52/(1+'Допущения'!$B$9)*'Допущения'!E31+'Допущения'!C31*'Допущения'!$B$8*$B52*'Допущения'!F31*(1+'Допущения'!$B$14)^3+D52/(1+'Допущения'!$B$9)*'Допущения'!E32+'Допущения'!C32*'Допущения'!$B$8*$B52*'Допущения'!F32*(1+'Допущения'!$B$14)^3+E52/(1+'Допущения'!$B$9)*'Допущения'!E33+'Допущения'!C33*'Допущения'!$B$8*$B52*'Допущения'!F33*(1+'Допущения'!$B$14)^3+F52/(1+'Допущения'!$B$9)*'Допущения'!E34+'Допущения'!C34*'Допущения'!$B$8*$B52*'Допущения'!F34*(1+'Допущения'!$B$14)^3+G52/(1+'Допущения'!$B$9)*'Допущения'!E35+'Допущения'!C35*'Допущения'!$B$8*$B52*'Допущения'!F35*(1+'Допущения'!$B$14)^3+H52/(1+'Допущения'!$B$9)*'Допущения'!E36+'Допущения'!C36*'Допущения'!$B$8*$B52*'Допущения'!F36*(1+'Допущения'!$B$14)^3+I52/(1+'Допущения'!$B$9)*'Допущения'!E37+'Допущения'!C37*'Допущения'!$B$8*$B52*'Допущения'!F37*(1+'Допущения'!$B$14)^3</x:f>
        <x:v>2989776.740422825</x:v>
      </x:c>
      <x:c r="M52" s="9" t="n">
        <x:f>J52*'Допущения'!$B$11</x:f>
        <x:v>445993.48856539564</x:v>
      </x:c>
      <x:c r="N52" s="9" t="n">
        <x:f>'Инвестиции'!$C$35*(1+'Допущения'!$B$14)^3</x:f>
        <x:v>5238219.788969344</x:v>
      </x:c>
      <x:c r="O52" s="9" t="n">
        <x:f>K52*'Допущения'!$B$10</x:f>
        <x:v>1274267.1101868446</x:v>
      </x:c>
      <x:c r="P52" s="9" t="n">
        <x:f>K52*'Допущения'!$B$12</x:f>
        <x:v>424755.70339561487</x:v>
      </x:c>
      <x:c r="Q52" s="7" t="n">
        <x:f>K52-L52-M52-N52</x:f>
        <x:v>12563795.151823174</x:v>
      </x:c>
      <x:c r="R52" s="7" t="n">
        <x:f>Q52-O52-P52</x:f>
        <x:v>10864772.338240715</x:v>
      </x:c>
      <x:c r="S52" s="7" t="n">
        <x:f>S51+R52</x:f>
        <x:v>250578593.7121501</x:v>
      </x:c>
      <x:c r="T52" s="7" t="n">
        <x:f>IF(S52&gt;=0,A52,999)</x:f>
        <x:v>46</x:v>
      </x:c>
      <x:c r="U52" s="22" t="n">
        <x:f>'Допущения'!C31*'Допущения'!$B$8*B52*'Допущения'!$B$17/'Допущения'!$B$18/'Допущения'!$B$16</x:f>
        <x:v>87.70743451463788</x:v>
      </x:c>
      <x:c r="V52" s="7"/>
      <x:c r="W52" s="7"/>
    </x:row>
    <x:row r="53" ht="23" customHeight="1">
      <x:c r="A53" s="1" t="n">
        <x:v>47</x:v>
      </x:c>
      <x:c r="B53" s="17" t="n">
        <x:f>'Допущения'!C52*'Допущения'!D53</x:f>
        <x:v>1.2203389830508473</x:v>
      </x:c>
      <x:c r="C53" s="9" t="n">
        <x:f>'Допущения'!C31*'Допущения'!$B$8*'Допущения'!D31*$B53*(1+'Допущения'!$B$13)^3</x:f>
        <x:v>11220813.513793219</x:v>
      </x:c>
      <x:c r="D53" s="9" t="n">
        <x:f>'Допущения'!C32*'Допущения'!$B$8*'Допущения'!D32*$B53*(1+'Допущения'!$B$13)^3</x:f>
        <x:v>1754711.8327452198</x:v>
      </x:c>
      <x:c r="E53" s="9" t="n">
        <x:f>'Допущения'!C33*'Допущения'!$B$8*'Допущения'!D33*$B53*(1+'Допущения'!$B$13)^3</x:f>
        <x:v>2112153.1320081353</x:v>
      </x:c>
      <x:c r="F53" s="9" t="n">
        <x:f>'Допущения'!C34*'Допущения'!$B$8*'Допущения'!D34*$B53*(1+'Допущения'!$B$13)^3</x:f>
        <x:v>2680809.7444718643</x:v>
      </x:c>
      <x:c r="G53" s="9" t="n">
        <x:f>'Допущения'!C35*'Допущения'!$B$8*'Допущения'!D35*$B53*(1+'Допущения'!$B$13)^3</x:f>
        <x:v>4752344.547018305</x:v>
      </x:c>
      <x:c r="H53" s="9" t="n">
        <x:f>'Допущения'!C36*'Допущения'!$B$8*'Допущения'!D36*$B53*(1+'Допущения'!$B$13)^3</x:f>
        <x:v>390951.4210688135</x:v>
      </x:c>
      <x:c r="I53" s="9" t="n">
        <x:f>'Допущения'!C37*'Допущения'!$B$8*'Допущения'!D37*$B53*(1+'Допущения'!$B$13)^3</x:f>
        <x:v>357441.29926291516</x:v>
      </x:c>
      <x:c r="J53" s="7" t="n">
        <x:f>SUM(C53:I53)</x:f>
        <x:v>23269225.49036847</x:v>
      </x:c>
      <x:c r="K53" s="9" t="n">
        <x:f>J53/(1+'Допущения'!$B$9)</x:f>
        <x:v>22161167.133684255</x:v>
      </x:c>
      <x:c r="L53" s="9" t="n">
        <x:f>C53/(1+'Допущения'!$B$9)*'Допущения'!E31+'Допущения'!C31*'Допущения'!$B$8*$B53*'Допущения'!F31*(1+'Допущения'!$B$14)^3+D53/(1+'Допущения'!$B$9)*'Допущения'!E32+'Допущения'!C32*'Допущения'!$B$8*$B53*'Допущения'!F32*(1+'Допущения'!$B$14)^3+E53/(1+'Допущения'!$B$9)*'Допущения'!E33+'Допущения'!C33*'Допущения'!$B$8*$B53*'Допущения'!F33*(1+'Допущения'!$B$14)^3+F53/(1+'Допущения'!$B$9)*'Допущения'!E34+'Допущения'!C34*'Допущения'!$B$8*$B53*'Допущения'!F34*(1+'Допущения'!$B$14)^3+G53/(1+'Допущения'!$B$9)*'Допущения'!E35+'Допущения'!C35*'Допущения'!$B$8*$B53*'Допущения'!F35*(1+'Допущения'!$B$14)^3+H53/(1+'Допущения'!$B$9)*'Допущения'!E36+'Допущения'!C36*'Допущения'!$B$8*$B53*'Допущения'!F36*(1+'Допущения'!$B$14)^3+I53/(1+'Допущения'!$B$9)*'Допущения'!E37+'Допущения'!C37*'Допущения'!$B$8*$B53*'Допущения'!F37*(1+'Допущения'!$B$14)^3</x:f>
        <x:v>3119767.033484688</x:v>
      </x:c>
      <x:c r="M53" s="9" t="n">
        <x:f>J53*'Допущения'!$B$11</x:f>
        <x:v>465384.50980736944</x:v>
      </x:c>
      <x:c r="N53" s="9" t="n">
        <x:f>'Инвестиции'!$C$35*(1+'Допущения'!$B$14)^3</x:f>
        <x:v>5238219.788969344</x:v>
      </x:c>
      <x:c r="O53" s="9" t="n">
        <x:f>K53*'Допущения'!$B$10</x:f>
        <x:v>1329670.0280210553</x:v>
      </x:c>
      <x:c r="P53" s="9" t="n">
        <x:f>K53*'Допущения'!$B$12</x:f>
        <x:v>443223.3426736851</x:v>
      </x:c>
      <x:c r="Q53" s="7" t="n">
        <x:f>K53-L53-M53-N53</x:f>
        <x:v>13337795.80142285</x:v>
      </x:c>
      <x:c r="R53" s="7" t="n">
        <x:f>Q53-O53-P53</x:f>
        <x:v>11564902.430728108</x:v>
      </x:c>
      <x:c r="S53" s="7" t="n">
        <x:f>S52+R53</x:f>
        <x:v>262143496.1428782</x:v>
      </x:c>
      <x:c r="T53" s="7" t="n">
        <x:f>IF(S53&gt;=0,A53,999)</x:f>
        <x:v>47</x:v>
      </x:c>
      <x:c r="U53" s="22" t="n">
        <x:f>'Допущения'!C31*'Допущения'!$B$8*B53*'Допущения'!$B$17/'Допущения'!$B$18/'Допущения'!$B$16</x:f>
        <x:v>91.52080123266563</x:v>
      </x:c>
      <x:c r="V53" s="7"/>
      <x:c r="W53" s="7"/>
    </x:row>
    <x:row r="54" ht="23" customHeight="1">
      <x:c r="A54" s="1" t="n">
        <x:v>48</x:v>
      </x:c>
      <x:c r="B54" s="17" t="n">
        <x:f>'Допущения'!C53*'Допущения'!D53</x:f>
        <x:v>1.271186440677966</x:v>
      </x:c>
      <x:c r="C54" s="9" t="n">
        <x:f>'Допущения'!C31*'Допущения'!$B$8*'Допущения'!D31*$B54*(1+'Допущения'!$B$13)^3</x:f>
        <x:v>11688347.41020127</x:v>
      </x:c>
      <x:c r="D54" s="9" t="n">
        <x:f>'Допущения'!C32*'Допущения'!$B$8*'Допущения'!D32*$B54*(1+'Допущения'!$B$13)^3</x:f>
        <x:v>1827824.8257762708</x:v>
      </x:c>
      <x:c r="E54" s="9" t="n">
        <x:f>'Допущения'!C33*'Допущения'!$B$8*'Допущения'!D33*$B54*(1+'Допущения'!$B$13)^3</x:f>
        <x:v>2200159.5125084748</x:v>
      </x:c>
      <x:c r="F54" s="9" t="n">
        <x:f>'Допущения'!C34*'Допущения'!$B$8*'Допущения'!D34*$B54*(1+'Допущения'!$B$13)^3</x:f>
        <x:v>2792510.150491525</x:v>
      </x:c>
      <x:c r="G54" s="9" t="n">
        <x:f>'Допущения'!C35*'Допущения'!$B$8*'Допущения'!D35*$B54*(1+'Допущения'!$B$13)^3</x:f>
        <x:v>4950358.903144067</x:v>
      </x:c>
      <x:c r="H54" s="9" t="n">
        <x:f>'Допущения'!C36*'Допущения'!$B$8*'Допущения'!D36*$B54*(1+'Допущения'!$B$13)^3</x:f>
        <x:v>407241.0636133474</x:v>
      </x:c>
      <x:c r="I54" s="9" t="n">
        <x:f>'Допущения'!C37*'Допущения'!$B$8*'Допущения'!D37*$B54*(1+'Допущения'!$B$13)^3</x:f>
        <x:v>372334.6867322033</x:v>
      </x:c>
      <x:c r="J54" s="7" t="n">
        <x:f>SUM(C54:I54)</x:f>
        <x:v>24238776.55246716</x:v>
      </x:c>
      <x:c r="K54" s="9" t="n">
        <x:f>J54/(1+'Допущения'!$B$9)</x:f>
        <x:v>23084549.09758777</x:v>
      </x:c>
      <x:c r="L54" s="9" t="n">
        <x:f>C54/(1+'Допущения'!$B$9)*'Допущения'!E31+'Допущения'!C31*'Допущения'!$B$8*$B54*'Допущения'!F31*(1+'Допущения'!$B$14)^3+D54/(1+'Допущения'!$B$9)*'Допущения'!E32+'Допущения'!C32*'Допущения'!$B$8*$B54*'Допущения'!F32*(1+'Допущения'!$B$14)^3+E54/(1+'Допущения'!$B$9)*'Допущения'!E33+'Допущения'!C33*'Допущения'!$B$8*$B54*'Допущения'!F33*(1+'Допущения'!$B$14)^3+F54/(1+'Допущения'!$B$9)*'Допущения'!E34+'Допущения'!C34*'Допущения'!$B$8*$B54*'Допущения'!F34*(1+'Допущения'!$B$14)^3+G54/(1+'Допущения'!$B$9)*'Допущения'!E35+'Допущения'!C35*'Допущения'!$B$8*$B54*'Допущения'!F35*(1+'Допущения'!$B$14)^3+H54/(1+'Допущения'!$B$9)*'Допущения'!E36+'Допущения'!C36*'Допущения'!$B$8*$B54*'Допущения'!F36*(1+'Допущения'!$B$14)^3+I54/(1+'Допущения'!$B$9)*'Допущения'!E37+'Допущения'!C37*'Допущения'!$B$8*$B54*'Допущения'!F37*(1+'Допущения'!$B$14)^3</x:f>
        <x:v>3249757.326546549</x:v>
      </x:c>
      <x:c r="M54" s="9" t="n">
        <x:f>J54*'Допущения'!$B$11</x:f>
        <x:v>484775.53104934323</x:v>
      </x:c>
      <x:c r="N54" s="9" t="n">
        <x:f>'Инвестиции'!$C$35*(1+'Допущения'!$B$14)^3</x:f>
        <x:v>5238219.788969344</x:v>
      </x:c>
      <x:c r="O54" s="9" t="n">
        <x:f>K54*'Допущения'!$B$10</x:f>
        <x:v>1385072.9458552662</x:v>
      </x:c>
      <x:c r="P54" s="9" t="n">
        <x:f>K54*'Допущения'!$B$12</x:f>
        <x:v>461690.9819517555</x:v>
      </x:c>
      <x:c r="Q54" s="7" t="n">
        <x:f>K54-L54-M54-N54</x:f>
        <x:v>14111796.451022532</x:v>
      </x:c>
      <x:c r="R54" s="7" t="n">
        <x:f>Q54-O54-P54</x:f>
        <x:v>12265032.52321551</x:v>
      </x:c>
      <x:c r="S54" s="7" t="n">
        <x:f>S53+R54</x:f>
        <x:v>274408528.6660937</x:v>
      </x:c>
      <x:c r="T54" s="7" t="n">
        <x:f>IF(S54&gt;=0,A54,999)</x:f>
        <x:v>48</x:v>
      </x:c>
      <x:c r="U54" s="22" t="n">
        <x:f>'Допущения'!C31*'Допущения'!$B$8*B54*'Допущения'!$B$17/'Допущения'!$B$18/'Допущения'!$B$16</x:f>
        <x:v>95.33416795069337</x:v>
      </x:c>
      <x:c r="V54" s="7"/>
      <x:c r="W54" s="7"/>
    </x:row>
    <x:row r="55" ht="23" customHeight="1">
      <x:c r="A55" s="1"/>
      <x:c r="B55" s="1"/>
      <x:c r="C55" s="7"/>
      <x:c r="D55" s="7"/>
      <x:c r="E55" s="7"/>
      <x:c r="F55" s="7"/>
      <x:c r="G55" s="7"/>
      <x:c r="H55" s="7"/>
      <x:c r="I55" s="7"/>
      <x:c r="J55" s="7"/>
      <x:c r="K55" s="7"/>
      <x:c r="L55" s="7"/>
      <x:c r="M55" s="7"/>
      <x:c r="N55" s="7"/>
      <x:c r="O55" s="7"/>
      <x:c r="P55" s="7"/>
      <x:c r="Q55" s="7"/>
      <x:c r="R55" s="7"/>
      <x:c r="S55" s="7"/>
      <x:c r="T55" s="7"/>
      <x:c r="U55" s="7"/>
      <x:c r="V55" s="7"/>
      <x:c r="W55" s="7"/>
    </x:row>
    <x:row r="56" ht="23" customHeight="1">
      <x:c r="A56" s="1"/>
      <x:c r="B56" s="1"/>
      <x:c r="C56" s="7"/>
      <x:c r="D56" s="7"/>
      <x:c r="E56" s="7"/>
      <x:c r="F56" s="7"/>
      <x:c r="G56" s="7"/>
      <x:c r="H56" s="7"/>
      <x:c r="I56" s="7"/>
      <x:c r="J56" s="7"/>
      <x:c r="K56" s="7"/>
      <x:c r="L56" s="7"/>
      <x:c r="M56" s="7"/>
      <x:c r="N56" s="7"/>
      <x:c r="O56" s="7"/>
      <x:c r="P56" s="7"/>
      <x:c r="Q56" s="7"/>
      <x:c r="R56" s="7"/>
      <x:c r="S56" s="7"/>
      <x:c r="T56" s="7"/>
      <x:c r="U56" s="7"/>
      <x:c r="V56" s="7"/>
      <x:c r="W56" s="7"/>
    </x:row>
    <x:row r="57" ht="23" customHeight="1">
      <x:c r="A57" s="1"/>
      <x:c r="B57" s="1"/>
      <x:c r="C57" s="7"/>
      <x:c r="D57" s="7"/>
      <x:c r="E57" s="7"/>
      <x:c r="F57" s="7"/>
      <x:c r="G57" s="7"/>
      <x:c r="H57" s="7"/>
      <x:c r="I57" s="7"/>
      <x:c r="J57" s="7"/>
      <x:c r="K57" s="7"/>
      <x:c r="L57" s="7"/>
      <x:c r="M57" s="7"/>
      <x:c r="N57" s="7"/>
      <x:c r="O57" s="7"/>
      <x:c r="P57" s="7"/>
      <x:c r="Q57" s="7"/>
      <x:c r="R57" s="7"/>
      <x:c r="S57" s="7"/>
      <x:c r="T57" s="7"/>
      <x:c r="U57" s="7"/>
      <x:c r="V57" s="7"/>
      <x:c r="W57" s="7"/>
    </x:row>
    <x:row r="58" ht="23" customHeight="1">
      <x:c r="A58" s="1"/>
      <x:c r="B58" s="1"/>
      <x:c r="C58" s="7"/>
      <x:c r="D58" s="7"/>
      <x:c r="E58" s="7"/>
      <x:c r="F58" s="7"/>
      <x:c r="G58" s="7"/>
      <x:c r="H58" s="7"/>
      <x:c r="I58" s="7"/>
      <x:c r="J58" s="7"/>
      <x:c r="K58" s="7"/>
      <x:c r="L58" s="7"/>
      <x:c r="M58" s="7"/>
      <x:c r="N58" s="7"/>
      <x:c r="O58" s="7"/>
      <x:c r="P58" s="7"/>
      <x:c r="Q58" s="7"/>
      <x:c r="R58" s="7"/>
      <x:c r="S58" s="7"/>
      <x:c r="T58" s="7"/>
      <x:c r="U58" s="7"/>
      <x:c r="V58" s="7"/>
      <x:c r="W58" s="7"/>
    </x:row>
    <x:row r="59" ht="23" customHeight="1">
      <x:c r="A59" s="1"/>
      <x:c r="B59" s="1"/>
      <x:c r="C59" s="7"/>
      <x:c r="D59" s="7"/>
      <x:c r="E59" s="7"/>
      <x:c r="F59" s="7"/>
      <x:c r="G59" s="7"/>
      <x:c r="H59" s="7"/>
      <x:c r="I59" s="7"/>
      <x:c r="J59" s="7"/>
      <x:c r="K59" s="7"/>
      <x:c r="L59" s="7"/>
      <x:c r="M59" s="7"/>
      <x:c r="N59" s="7"/>
      <x:c r="O59" s="7"/>
      <x:c r="P59" s="7"/>
      <x:c r="Q59" s="7"/>
      <x:c r="R59" s="7"/>
      <x:c r="S59" s="7"/>
      <x:c r="T59" s="7"/>
      <x:c r="U59" s="7"/>
      <x:c r="V59" s="7"/>
      <x:c r="W59" s="7"/>
    </x:row>
    <x:row r="60" ht="23" customHeight="1">
      <x:c r="A60" s="1"/>
      <x:c r="B60" s="1"/>
      <x:c r="C60" s="7"/>
      <x:c r="D60" s="7"/>
      <x:c r="E60" s="7"/>
      <x:c r="F60" s="7"/>
      <x:c r="G60" s="7"/>
      <x:c r="H60" s="7"/>
      <x:c r="I60" s="7"/>
      <x:c r="J60" s="7"/>
      <x:c r="K60" s="7"/>
      <x:c r="L60" s="7"/>
      <x:c r="M60" s="7"/>
      <x:c r="N60" s="7"/>
      <x:c r="O60" s="7"/>
      <x:c r="P60" s="7"/>
      <x:c r="Q60" s="7"/>
      <x:c r="R60" s="7"/>
      <x:c r="S60" s="7"/>
      <x:c r="T60" s="7"/>
      <x:c r="U60" s="7"/>
      <x:c r="V60" s="7"/>
      <x:c r="W60" s="7"/>
    </x:row>
    <x:row r="61" ht="23" customHeight="1">
      <x:c r="A61" s="1"/>
      <x:c r="B61" s="1"/>
      <x:c r="C61" s="7"/>
      <x:c r="D61" s="7"/>
      <x:c r="E61" s="7"/>
      <x:c r="F61" s="7"/>
      <x:c r="G61" s="7"/>
      <x:c r="H61" s="7"/>
      <x:c r="I61" s="7"/>
      <x:c r="J61" s="7"/>
      <x:c r="K61" s="7"/>
      <x:c r="L61" s="7"/>
      <x:c r="M61" s="7"/>
      <x:c r="N61" s="7"/>
      <x:c r="O61" s="7"/>
      <x:c r="P61" s="7"/>
      <x:c r="Q61" s="7"/>
      <x:c r="R61" s="7"/>
      <x:c r="S61" s="7"/>
      <x:c r="T61" s="7"/>
      <x:c r="U61" s="7"/>
      <x:c r="V61" s="7"/>
      <x:c r="W61" s="7"/>
    </x:row>
    <x:row r="62" ht="23" customHeight="1">
      <x:c r="A62" s="1"/>
      <x:c r="B62" s="1"/>
      <x:c r="C62" s="7"/>
      <x:c r="D62" s="7"/>
      <x:c r="E62" s="7"/>
      <x:c r="F62" s="7"/>
      <x:c r="G62" s="7"/>
      <x:c r="H62" s="7"/>
      <x:c r="I62" s="7"/>
      <x:c r="J62" s="7"/>
      <x:c r="K62" s="7"/>
      <x:c r="L62" s="7"/>
      <x:c r="M62" s="7"/>
      <x:c r="N62" s="7"/>
      <x:c r="O62" s="7"/>
      <x:c r="P62" s="7"/>
      <x:c r="Q62" s="7"/>
      <x:c r="R62" s="7"/>
      <x:c r="S62" s="7"/>
      <x:c r="T62" s="7"/>
      <x:c r="U62" s="7"/>
      <x:c r="V62" s="7"/>
      <x:c r="W62" s="7"/>
    </x:row>
    <x:row r="63" ht="23" customHeight="1">
      <x:c r="A63" s="1"/>
      <x:c r="B63" s="1"/>
      <x:c r="C63" s="7"/>
      <x:c r="D63" s="7"/>
      <x:c r="E63" s="7"/>
      <x:c r="F63" s="7"/>
      <x:c r="G63" s="7"/>
      <x:c r="H63" s="7"/>
      <x:c r="I63" s="7"/>
      <x:c r="J63" s="7"/>
      <x:c r="K63" s="7"/>
      <x:c r="L63" s="7"/>
      <x:c r="M63" s="7"/>
      <x:c r="N63" s="7"/>
      <x:c r="O63" s="7"/>
      <x:c r="P63" s="7"/>
      <x:c r="Q63" s="7"/>
      <x:c r="R63" s="7"/>
      <x:c r="S63" s="7"/>
      <x:c r="T63" s="7"/>
      <x:c r="U63" s="7"/>
      <x:c r="V63" s="7"/>
      <x:c r="W63" s="7"/>
    </x:row>
    <x:row r="64" ht="23" customHeight="1">
      <x:c r="A64" s="1"/>
      <x:c r="B64" s="1"/>
      <x:c r="C64" s="7"/>
      <x:c r="D64" s="7"/>
      <x:c r="E64" s="7"/>
      <x:c r="F64" s="7"/>
      <x:c r="G64" s="7"/>
      <x:c r="H64" s="7"/>
      <x:c r="I64" s="7"/>
      <x:c r="J64" s="7"/>
      <x:c r="K64" s="7"/>
      <x:c r="L64" s="7"/>
      <x:c r="M64" s="7"/>
      <x:c r="N64" s="7"/>
      <x:c r="O64" s="7"/>
      <x:c r="P64" s="7"/>
      <x:c r="Q64" s="7"/>
      <x:c r="R64" s="7"/>
      <x:c r="S64" s="7"/>
      <x:c r="T64" s="7"/>
      <x:c r="U64" s="7"/>
      <x:c r="V64" s="7"/>
      <x:c r="W64" s="7"/>
    </x:row>
    <x:row r="65" ht="23" customHeight="1">
      <x:c r="A65" s="1"/>
      <x:c r="B65" s="1"/>
      <x:c r="C65" s="7"/>
      <x:c r="D65" s="7"/>
      <x:c r="E65" s="7"/>
      <x:c r="F65" s="7"/>
      <x:c r="G65" s="7"/>
      <x:c r="H65" s="7"/>
      <x:c r="I65" s="7"/>
      <x:c r="J65" s="7"/>
      <x:c r="K65" s="7"/>
      <x:c r="L65" s="7"/>
      <x:c r="M65" s="7"/>
      <x:c r="N65" s="7"/>
      <x:c r="O65" s="7"/>
      <x:c r="P65" s="7"/>
      <x:c r="Q65" s="7"/>
      <x:c r="R65" s="7"/>
      <x:c r="S65" s="7"/>
      <x:c r="T65" s="7"/>
      <x:c r="U65" s="7"/>
      <x:c r="V65" s="7"/>
      <x:c r="W65" s="7"/>
    </x:row>
    <x:row r="66" ht="23" customHeight="1">
      <x:c r="A66" s="1"/>
      <x:c r="B66" s="1"/>
      <x:c r="C66" s="7"/>
      <x:c r="D66" s="7"/>
      <x:c r="E66" s="7"/>
      <x:c r="F66" s="7"/>
      <x:c r="G66" s="7"/>
      <x:c r="H66" s="7"/>
      <x:c r="I66" s="7"/>
      <x:c r="J66" s="7"/>
      <x:c r="K66" s="7"/>
      <x:c r="L66" s="7"/>
      <x:c r="M66" s="7"/>
      <x:c r="N66" s="7"/>
      <x:c r="O66" s="7"/>
      <x:c r="P66" s="7"/>
      <x:c r="Q66" s="7"/>
      <x:c r="R66" s="7"/>
      <x:c r="S66" s="7"/>
      <x:c r="T66" s="7"/>
      <x:c r="U66" s="7"/>
      <x:c r="V66" s="7"/>
      <x:c r="W66" s="7"/>
    </x:row>
    <x:row r="67" ht="23" customHeight="1">
      <x:c r="A67" s="1"/>
      <x:c r="B67" s="1"/>
      <x:c r="C67" s="7"/>
      <x:c r="D67" s="7"/>
      <x:c r="E67" s="7"/>
      <x:c r="F67" s="7"/>
      <x:c r="G67" s="7"/>
      <x:c r="H67" s="7"/>
      <x:c r="I67" s="7"/>
      <x:c r="J67" s="7"/>
      <x:c r="K67" s="7"/>
      <x:c r="L67" s="7"/>
      <x:c r="M67" s="7"/>
      <x:c r="N67" s="7"/>
      <x:c r="O67" s="7"/>
      <x:c r="P67" s="7"/>
      <x:c r="Q67" s="7"/>
      <x:c r="R67" s="7"/>
      <x:c r="S67" s="7"/>
      <x:c r="T67" s="7"/>
      <x:c r="U67" s="7"/>
      <x:c r="V67" s="7"/>
      <x:c r="W67" s="7"/>
    </x:row>
    <x:row r="68" ht="23" customHeight="1">
      <x:c r="A68" s="1"/>
      <x:c r="B68" s="1"/>
      <x:c r="C68" s="7"/>
      <x:c r="D68" s="7"/>
      <x:c r="E68" s="7"/>
      <x:c r="F68" s="7"/>
      <x:c r="G68" s="7"/>
      <x:c r="H68" s="7"/>
      <x:c r="I68" s="7"/>
      <x:c r="J68" s="7"/>
      <x:c r="K68" s="7"/>
      <x:c r="L68" s="7"/>
      <x:c r="M68" s="7"/>
      <x:c r="N68" s="7"/>
      <x:c r="O68" s="7"/>
      <x:c r="P68" s="7"/>
      <x:c r="Q68" s="7"/>
      <x:c r="R68" s="7"/>
      <x:c r="S68" s="7"/>
      <x:c r="T68" s="7"/>
      <x:c r="U68" s="7"/>
      <x:c r="V68" s="7"/>
      <x:c r="W68" s="7"/>
    </x:row>
    <x:row r="69" ht="23" customHeight="1">
      <x:c r="A69" s="1"/>
      <x:c r="B69" s="1"/>
      <x:c r="C69" s="7"/>
      <x:c r="D69" s="7"/>
      <x:c r="E69" s="7"/>
      <x:c r="F69" s="7"/>
      <x:c r="G69" s="7"/>
      <x:c r="H69" s="7"/>
      <x:c r="I69" s="7"/>
      <x:c r="J69" s="7"/>
      <x:c r="K69" s="7"/>
      <x:c r="L69" s="7"/>
      <x:c r="M69" s="7"/>
      <x:c r="N69" s="7"/>
      <x:c r="O69" s="7"/>
      <x:c r="P69" s="7"/>
      <x:c r="Q69" s="7"/>
      <x:c r="R69" s="7"/>
      <x:c r="S69" s="7"/>
      <x:c r="T69" s="7"/>
      <x:c r="U69" s="7"/>
      <x:c r="V69" s="7"/>
      <x:c r="W69" s="7"/>
    </x:row>
    <x:row r="70" ht="23" customHeight="1">
      <x:c r="A70" s="1"/>
      <x:c r="B70" s="1"/>
      <x:c r="C70" s="7"/>
      <x:c r="D70" s="7"/>
      <x:c r="E70" s="7"/>
      <x:c r="F70" s="7"/>
      <x:c r="G70" s="7"/>
      <x:c r="H70" s="7"/>
      <x:c r="I70" s="7"/>
      <x:c r="J70" s="7"/>
      <x:c r="K70" s="7"/>
      <x:c r="L70" s="7"/>
      <x:c r="M70" s="7"/>
      <x:c r="N70" s="7"/>
      <x:c r="O70" s="7"/>
      <x:c r="P70" s="7"/>
      <x:c r="Q70" s="7"/>
      <x:c r="R70" s="7"/>
      <x:c r="S70" s="7"/>
      <x:c r="T70" s="7"/>
      <x:c r="U70" s="7"/>
      <x:c r="V70" s="7"/>
      <x:c r="W70" s="7"/>
    </x:row>
    <x:row r="71" ht="23" customHeight="1">
      <x:c r="A71" s="1"/>
      <x:c r="B71" s="1"/>
      <x:c r="C71" s="7"/>
      <x:c r="D71" s="7"/>
      <x:c r="E71" s="7"/>
      <x:c r="F71" s="7"/>
      <x:c r="G71" s="7"/>
      <x:c r="H71" s="7"/>
      <x:c r="I71" s="7"/>
      <x:c r="J71" s="7"/>
      <x:c r="K71" s="7"/>
      <x:c r="L71" s="7"/>
      <x:c r="M71" s="7"/>
      <x:c r="N71" s="7"/>
      <x:c r="O71" s="7"/>
      <x:c r="P71" s="7"/>
      <x:c r="Q71" s="7"/>
      <x:c r="R71" s="7"/>
      <x:c r="S71" s="7"/>
      <x:c r="T71" s="7"/>
      <x:c r="U71" s="7"/>
      <x:c r="V71" s="7"/>
      <x:c r="W71" s="7"/>
    </x:row>
    <x:row r="72" ht="23" customHeight="1">
      <x:c r="A72" s="1"/>
      <x:c r="B72" s="1"/>
      <x:c r="C72" s="7"/>
      <x:c r="D72" s="7"/>
      <x:c r="E72" s="7"/>
      <x:c r="F72" s="7"/>
      <x:c r="G72" s="7"/>
      <x:c r="H72" s="7"/>
      <x:c r="I72" s="7"/>
      <x:c r="J72" s="7"/>
      <x:c r="K72" s="7"/>
      <x:c r="L72" s="7"/>
      <x:c r="M72" s="7"/>
      <x:c r="N72" s="7"/>
      <x:c r="O72" s="7"/>
      <x:c r="P72" s="7"/>
      <x:c r="Q72" s="7"/>
      <x:c r="R72" s="7"/>
      <x:c r="S72" s="7"/>
      <x:c r="T72" s="7"/>
      <x:c r="U72" s="7"/>
      <x:c r="V72" s="7"/>
      <x:c r="W72" s="7"/>
    </x:row>
    <x:row r="73" ht="23" customHeight="1">
      <x:c r="A73" s="1"/>
      <x:c r="B73" s="1"/>
      <x:c r="C73" s="7"/>
      <x:c r="D73" s="7"/>
      <x:c r="E73" s="7"/>
      <x:c r="F73" s="7"/>
      <x:c r="G73" s="7"/>
      <x:c r="H73" s="7"/>
      <x:c r="I73" s="7"/>
      <x:c r="J73" s="7"/>
      <x:c r="K73" s="7"/>
      <x:c r="L73" s="7"/>
      <x:c r="M73" s="7"/>
      <x:c r="N73" s="7"/>
      <x:c r="O73" s="7"/>
      <x:c r="P73" s="7"/>
      <x:c r="Q73" s="7"/>
      <x:c r="R73" s="7"/>
      <x:c r="S73" s="7"/>
      <x:c r="T73" s="7"/>
      <x:c r="U73" s="7"/>
      <x:c r="V73" s="7"/>
      <x:c r="W73" s="7"/>
    </x:row>
    <x:row r="74" ht="23" customHeight="1">
      <x:c r="A74" s="1"/>
      <x:c r="B74" s="1"/>
      <x:c r="C74" s="7"/>
      <x:c r="D74" s="7"/>
      <x:c r="E74" s="7"/>
      <x:c r="F74" s="7"/>
      <x:c r="G74" s="7"/>
      <x:c r="H74" s="7"/>
      <x:c r="I74" s="7"/>
      <x:c r="J74" s="7"/>
      <x:c r="K74" s="7"/>
      <x:c r="L74" s="7"/>
      <x:c r="M74" s="7"/>
      <x:c r="N74" s="7"/>
      <x:c r="O74" s="7"/>
      <x:c r="P74" s="7"/>
      <x:c r="Q74" s="7"/>
      <x:c r="R74" s="7"/>
      <x:c r="S74" s="7"/>
      <x:c r="T74" s="7"/>
      <x:c r="U74" s="7"/>
      <x:c r="V74" s="7"/>
      <x:c r="W74" s="7"/>
    </x:row>
    <x:row r="75" ht="23" customHeight="1">
      <x:c r="A75" s="1"/>
      <x:c r="B75" s="1"/>
      <x:c r="C75" s="7"/>
      <x:c r="D75" s="7"/>
      <x:c r="E75" s="7"/>
      <x:c r="F75" s="7"/>
      <x:c r="G75" s="7"/>
      <x:c r="H75" s="7"/>
      <x:c r="I75" s="7"/>
      <x:c r="J75" s="7"/>
      <x:c r="K75" s="7"/>
      <x:c r="L75" s="7"/>
      <x:c r="M75" s="7"/>
      <x:c r="N75" s="7"/>
      <x:c r="O75" s="7"/>
      <x:c r="P75" s="7"/>
      <x:c r="Q75" s="7"/>
      <x:c r="R75" s="7"/>
      <x:c r="S75" s="7"/>
      <x:c r="T75" s="7"/>
      <x:c r="U75" s="7"/>
      <x:c r="V75" s="7"/>
      <x:c r="W75" s="7"/>
    </x:row>
    <x:row r="76" ht="23" customHeight="1">
      <x:c r="A76" s="1"/>
      <x:c r="B76" s="1"/>
      <x:c r="C76" s="7"/>
      <x:c r="D76" s="7"/>
      <x:c r="E76" s="7"/>
      <x:c r="F76" s="7"/>
      <x:c r="G76" s="7"/>
      <x:c r="H76" s="7"/>
      <x:c r="I76" s="7"/>
      <x:c r="J76" s="7"/>
      <x:c r="K76" s="7"/>
      <x:c r="L76" s="7"/>
      <x:c r="M76" s="7"/>
      <x:c r="N76" s="7"/>
      <x:c r="O76" s="7"/>
      <x:c r="P76" s="7"/>
      <x:c r="Q76" s="7"/>
      <x:c r="R76" s="7"/>
      <x:c r="S76" s="7"/>
      <x:c r="T76" s="7"/>
      <x:c r="U76" s="7"/>
      <x:c r="V76" s="7"/>
      <x:c r="W76" s="7"/>
    </x:row>
    <x:row r="77" ht="23" customHeight="1">
      <x:c r="A77" s="1"/>
      <x:c r="B77" s="1"/>
      <x:c r="C77" s="7"/>
      <x:c r="D77" s="7"/>
      <x:c r="E77" s="7"/>
      <x:c r="F77" s="7"/>
      <x:c r="G77" s="7"/>
      <x:c r="H77" s="7"/>
      <x:c r="I77" s="7"/>
      <x:c r="J77" s="7"/>
      <x:c r="K77" s="7"/>
      <x:c r="L77" s="7"/>
      <x:c r="M77" s="7"/>
      <x:c r="N77" s="7"/>
      <x:c r="O77" s="7"/>
      <x:c r="P77" s="7"/>
      <x:c r="Q77" s="7"/>
      <x:c r="R77" s="7"/>
      <x:c r="S77" s="7"/>
      <x:c r="T77" s="7"/>
      <x:c r="U77" s="7"/>
      <x:c r="V77" s="7"/>
      <x:c r="W77" s="7"/>
    </x:row>
    <x:row r="78" ht="23" customHeight="1">
      <x:c r="A78" s="1"/>
      <x:c r="B78" s="1"/>
      <x:c r="C78" s="7"/>
      <x:c r="D78" s="7"/>
      <x:c r="E78" s="7"/>
      <x:c r="F78" s="7"/>
      <x:c r="G78" s="7"/>
      <x:c r="H78" s="7"/>
      <x:c r="I78" s="7"/>
      <x:c r="J78" s="7"/>
      <x:c r="K78" s="7"/>
      <x:c r="L78" s="7"/>
      <x:c r="M78" s="7"/>
      <x:c r="N78" s="7"/>
      <x:c r="O78" s="7"/>
      <x:c r="P78" s="7"/>
      <x:c r="Q78" s="7"/>
      <x:c r="R78" s="7"/>
      <x:c r="S78" s="7"/>
      <x:c r="T78" s="7"/>
      <x:c r="U78" s="7"/>
      <x:c r="V78" s="7"/>
      <x:c r="W78" s="7"/>
    </x:row>
    <x:row r="79" ht="23" customHeight="1">
      <x:c r="A79" s="1"/>
      <x:c r="B79" s="1"/>
      <x:c r="C79" s="7"/>
      <x:c r="D79" s="7"/>
      <x:c r="E79" s="7"/>
      <x:c r="F79" s="7"/>
      <x:c r="G79" s="7"/>
      <x:c r="H79" s="7"/>
      <x:c r="I79" s="7"/>
      <x:c r="J79" s="7"/>
      <x:c r="K79" s="7"/>
      <x:c r="L79" s="7"/>
      <x:c r="M79" s="7"/>
      <x:c r="N79" s="7"/>
      <x:c r="O79" s="7"/>
      <x:c r="P79" s="7"/>
      <x:c r="Q79" s="7"/>
      <x:c r="R79" s="7"/>
      <x:c r="S79" s="7"/>
      <x:c r="T79" s="7"/>
      <x:c r="U79" s="7"/>
      <x:c r="V79" s="7"/>
      <x:c r="W79" s="7"/>
    </x:row>
    <x:row r="80" ht="23" customHeight="1">
      <x:c r="A80" s="1"/>
      <x:c r="B80" s="1"/>
      <x:c r="C80" s="7"/>
      <x:c r="D80" s="7"/>
      <x:c r="E80" s="7"/>
      <x:c r="F80" s="7"/>
      <x:c r="G80" s="7"/>
      <x:c r="H80" s="7"/>
      <x:c r="I80" s="7"/>
      <x:c r="J80" s="7"/>
      <x:c r="K80" s="7"/>
      <x:c r="L80" s="7"/>
      <x:c r="M80" s="7"/>
      <x:c r="N80" s="7"/>
      <x:c r="O80" s="7"/>
      <x:c r="P80" s="7"/>
      <x:c r="Q80" s="7"/>
      <x:c r="R80" s="7"/>
      <x:c r="S80" s="7"/>
      <x:c r="T80" s="7"/>
      <x:c r="U80" s="7"/>
      <x:c r="V80" s="7"/>
      <x:c r="W80" s="7"/>
    </x:row>
    <x:row r="81" ht="23" customHeight="1">
      <x:c r="A81" s="1"/>
      <x:c r="B81" s="1"/>
      <x:c r="C81" s="7"/>
      <x:c r="D81" s="7"/>
      <x:c r="E81" s="7"/>
      <x:c r="F81" s="7"/>
      <x:c r="G81" s="7"/>
      <x:c r="H81" s="7"/>
      <x:c r="I81" s="7"/>
      <x:c r="J81" s="7"/>
      <x:c r="K81" s="7"/>
      <x:c r="L81" s="7"/>
      <x:c r="M81" s="7"/>
      <x:c r="N81" s="7"/>
      <x:c r="O81" s="7"/>
      <x:c r="P81" s="7"/>
      <x:c r="Q81" s="7"/>
      <x:c r="R81" s="7"/>
      <x:c r="S81" s="7"/>
      <x:c r="T81" s="7"/>
      <x:c r="U81" s="7"/>
      <x:c r="V81" s="7"/>
      <x:c r="W81" s="7"/>
    </x:row>
    <x:row r="82" ht="23" customHeight="1">
      <x:c r="A82" s="1"/>
      <x:c r="B82" s="1"/>
      <x:c r="C82" s="7"/>
      <x:c r="D82" s="7"/>
      <x:c r="E82" s="7"/>
      <x:c r="F82" s="7"/>
      <x:c r="G82" s="7"/>
      <x:c r="H82" s="7"/>
      <x:c r="I82" s="7"/>
      <x:c r="J82" s="7"/>
      <x:c r="K82" s="7"/>
      <x:c r="L82" s="7"/>
      <x:c r="M82" s="7"/>
      <x:c r="N82" s="7"/>
      <x:c r="O82" s="7"/>
      <x:c r="P82" s="7"/>
      <x:c r="Q82" s="7"/>
      <x:c r="R82" s="7"/>
      <x:c r="S82" s="7"/>
      <x:c r="T82" s="7"/>
      <x:c r="U82" s="7"/>
      <x:c r="V82" s="7"/>
      <x:c r="W82" s="7"/>
    </x:row>
    <x:row r="83" ht="23" customHeight="1">
      <x:c r="A83" s="1"/>
      <x:c r="B83" s="1"/>
      <x:c r="C83" s="7"/>
      <x:c r="D83" s="7"/>
      <x:c r="E83" s="7"/>
      <x:c r="F83" s="7"/>
      <x:c r="G83" s="7"/>
      <x:c r="H83" s="7"/>
      <x:c r="I83" s="7"/>
      <x:c r="J83" s="7"/>
      <x:c r="K83" s="7"/>
      <x:c r="L83" s="7"/>
      <x:c r="M83" s="7"/>
      <x:c r="N83" s="7"/>
      <x:c r="O83" s="7"/>
      <x:c r="P83" s="7"/>
      <x:c r="Q83" s="7"/>
      <x:c r="R83" s="7"/>
      <x:c r="S83" s="7"/>
      <x:c r="T83" s="7"/>
      <x:c r="U83" s="7"/>
      <x:c r="V83" s="7"/>
      <x:c r="W83" s="7"/>
    </x:row>
    <x:row r="84" ht="23" customHeight="1">
      <x:c r="A84" s="1"/>
      <x:c r="B84" s="1"/>
      <x:c r="C84" s="7"/>
      <x:c r="D84" s="7"/>
      <x:c r="E84" s="7"/>
      <x:c r="F84" s="7"/>
      <x:c r="G84" s="7"/>
      <x:c r="H84" s="7"/>
      <x:c r="I84" s="7"/>
      <x:c r="J84" s="7"/>
      <x:c r="K84" s="7"/>
      <x:c r="L84" s="7"/>
      <x:c r="M84" s="7"/>
      <x:c r="N84" s="7"/>
      <x:c r="O84" s="7"/>
      <x:c r="P84" s="7"/>
      <x:c r="Q84" s="7"/>
      <x:c r="R84" s="7"/>
      <x:c r="S84" s="7"/>
      <x:c r="T84" s="7"/>
      <x:c r="U84" s="7"/>
      <x:c r="V84" s="7"/>
      <x:c r="W84" s="7"/>
    </x:row>
    <x:row r="85" ht="23" customHeight="1">
      <x:c r="A85" s="1"/>
      <x:c r="B85" s="1"/>
      <x:c r="C85" s="7"/>
      <x:c r="D85" s="7"/>
      <x:c r="E85" s="7"/>
      <x:c r="F85" s="7"/>
      <x:c r="G85" s="7"/>
      <x:c r="H85" s="7"/>
      <x:c r="I85" s="7"/>
      <x:c r="J85" s="7"/>
      <x:c r="K85" s="7"/>
      <x:c r="L85" s="7"/>
      <x:c r="M85" s="7"/>
      <x:c r="N85" s="7"/>
      <x:c r="O85" s="7"/>
      <x:c r="P85" s="7"/>
      <x:c r="Q85" s="7"/>
      <x:c r="R85" s="7"/>
      <x:c r="S85" s="7"/>
      <x:c r="T85" s="7"/>
      <x:c r="U85" s="7"/>
      <x:c r="V85" s="7"/>
      <x:c r="W85" s="7"/>
    </x:row>
    <x:row r="86" ht="23" customHeight="1">
      <x:c r="A86" s="1"/>
      <x:c r="B86" s="1"/>
      <x:c r="C86" s="7"/>
      <x:c r="D86" s="7"/>
      <x:c r="E86" s="7"/>
      <x:c r="F86" s="7"/>
      <x:c r="G86" s="7"/>
      <x:c r="H86" s="7"/>
      <x:c r="I86" s="7"/>
      <x:c r="J86" s="7"/>
      <x:c r="K86" s="7"/>
      <x:c r="L86" s="7"/>
      <x:c r="M86" s="7"/>
      <x:c r="N86" s="7"/>
      <x:c r="O86" s="7"/>
      <x:c r="P86" s="7"/>
      <x:c r="Q86" s="7"/>
      <x:c r="R86" s="7"/>
      <x:c r="S86" s="7"/>
      <x:c r="T86" s="7"/>
      <x:c r="U86" s="7"/>
      <x:c r="V86" s="7"/>
      <x:c r="W86" s="7"/>
    </x:row>
    <x:row r="87" ht="23" customHeight="1">
      <x:c r="A87" s="1"/>
      <x:c r="B87" s="1"/>
      <x:c r="C87" s="7"/>
      <x:c r="D87" s="7"/>
      <x:c r="E87" s="7"/>
      <x:c r="F87" s="7"/>
      <x:c r="G87" s="7"/>
      <x:c r="H87" s="7"/>
      <x:c r="I87" s="7"/>
      <x:c r="J87" s="7"/>
      <x:c r="K87" s="7"/>
      <x:c r="L87" s="7"/>
      <x:c r="M87" s="7"/>
      <x:c r="N87" s="7"/>
      <x:c r="O87" s="7"/>
      <x:c r="P87" s="7"/>
      <x:c r="Q87" s="7"/>
      <x:c r="R87" s="7"/>
      <x:c r="S87" s="7"/>
      <x:c r="T87" s="7"/>
      <x:c r="U87" s="7"/>
      <x:c r="V87" s="7"/>
      <x:c r="W87" s="7"/>
    </x:row>
    <x:row r="88" ht="23" customHeight="1">
      <x:c r="A88" s="1"/>
      <x:c r="B88" s="1"/>
      <x:c r="C88" s="7"/>
      <x:c r="D88" s="7"/>
      <x:c r="E88" s="7"/>
      <x:c r="F88" s="7"/>
      <x:c r="G88" s="7"/>
      <x:c r="H88" s="7"/>
      <x:c r="I88" s="7"/>
      <x:c r="J88" s="7"/>
      <x:c r="K88" s="7"/>
      <x:c r="L88" s="7"/>
      <x:c r="M88" s="7"/>
      <x:c r="N88" s="7"/>
      <x:c r="O88" s="7"/>
      <x:c r="P88" s="7"/>
      <x:c r="Q88" s="7"/>
      <x:c r="R88" s="7"/>
      <x:c r="S88" s="7"/>
      <x:c r="T88" s="7"/>
      <x:c r="U88" s="7"/>
      <x:c r="V88" s="7"/>
      <x:c r="W88" s="7"/>
    </x:row>
    <x:row r="89" ht="23" customHeight="1">
      <x:c r="A89" s="1"/>
      <x:c r="B89" s="1"/>
      <x:c r="C89" s="7"/>
      <x:c r="D89" s="7"/>
      <x:c r="E89" s="7"/>
      <x:c r="F89" s="7"/>
      <x:c r="G89" s="7"/>
      <x:c r="H89" s="7"/>
      <x:c r="I89" s="7"/>
      <x:c r="J89" s="7"/>
      <x:c r="K89" s="7"/>
      <x:c r="L89" s="7"/>
      <x:c r="M89" s="7"/>
      <x:c r="N89" s="7"/>
      <x:c r="O89" s="7"/>
      <x:c r="P89" s="7"/>
      <x:c r="Q89" s="7"/>
      <x:c r="R89" s="7"/>
      <x:c r="S89" s="7"/>
      <x:c r="T89" s="7"/>
      <x:c r="U89" s="7"/>
      <x:c r="V89" s="7"/>
      <x:c r="W89" s="7"/>
    </x:row>
    <x:row r="90" ht="23" customHeight="1">
      <x:c r="A90" s="1"/>
      <x:c r="B90" s="1"/>
      <x:c r="C90" s="7"/>
      <x:c r="D90" s="7"/>
      <x:c r="E90" s="7"/>
      <x:c r="F90" s="7"/>
      <x:c r="G90" s="7"/>
      <x:c r="H90" s="7"/>
      <x:c r="I90" s="7"/>
      <x:c r="J90" s="7"/>
      <x:c r="K90" s="7"/>
      <x:c r="L90" s="7"/>
      <x:c r="M90" s="7"/>
      <x:c r="N90" s="7"/>
      <x:c r="O90" s="7"/>
      <x:c r="P90" s="7"/>
      <x:c r="Q90" s="7"/>
      <x:c r="R90" s="7"/>
      <x:c r="S90" s="7"/>
      <x:c r="T90" s="7"/>
      <x:c r="U90" s="7"/>
      <x:c r="V90" s="7"/>
      <x:c r="W90" s="7"/>
    </x:row>
    <x:row r="91" ht="23" customHeight="1">
      <x:c r="A91" s="1"/>
      <x:c r="B91" s="1"/>
      <x:c r="C91" s="7"/>
      <x:c r="D91" s="7"/>
      <x:c r="E91" s="7"/>
      <x:c r="F91" s="7"/>
      <x:c r="G91" s="7"/>
      <x:c r="H91" s="7"/>
      <x:c r="I91" s="7"/>
      <x:c r="J91" s="7"/>
      <x:c r="K91" s="7"/>
      <x:c r="L91" s="7"/>
      <x:c r="M91" s="7"/>
      <x:c r="N91" s="7"/>
      <x:c r="O91" s="7"/>
      <x:c r="P91" s="7"/>
      <x:c r="Q91" s="7"/>
      <x:c r="R91" s="7"/>
      <x:c r="S91" s="7"/>
      <x:c r="T91" s="7"/>
      <x:c r="U91" s="7"/>
      <x:c r="V91" s="7"/>
      <x:c r="W91" s="7"/>
    </x:row>
    <x:row r="92" ht="23" customHeight="1">
      <x:c r="A92" s="1"/>
      <x:c r="B92" s="1"/>
      <x:c r="C92" s="7"/>
      <x:c r="D92" s="7"/>
      <x:c r="E92" s="7"/>
      <x:c r="F92" s="7"/>
      <x:c r="G92" s="7"/>
      <x:c r="H92" s="7"/>
      <x:c r="I92" s="7"/>
      <x:c r="J92" s="7"/>
      <x:c r="K92" s="7"/>
      <x:c r="L92" s="7"/>
      <x:c r="M92" s="7"/>
      <x:c r="N92" s="7"/>
      <x:c r="O92" s="7"/>
      <x:c r="P92" s="7"/>
      <x:c r="Q92" s="7"/>
      <x:c r="R92" s="7"/>
      <x:c r="S92" s="7"/>
      <x:c r="T92" s="7"/>
      <x:c r="U92" s="7"/>
      <x:c r="V92" s="7"/>
      <x:c r="W92" s="7"/>
    </x:row>
    <x:row r="93" ht="23" customHeight="1">
      <x:c r="A93" s="1"/>
      <x:c r="B93" s="1"/>
      <x:c r="C93" s="7"/>
      <x:c r="D93" s="7"/>
      <x:c r="E93" s="7"/>
      <x:c r="F93" s="7"/>
      <x:c r="G93" s="7"/>
      <x:c r="H93" s="7"/>
      <x:c r="I93" s="7"/>
      <x:c r="J93" s="7"/>
      <x:c r="K93" s="7"/>
      <x:c r="L93" s="7"/>
      <x:c r="M93" s="7"/>
      <x:c r="N93" s="7"/>
      <x:c r="O93" s="7"/>
      <x:c r="P93" s="7"/>
      <x:c r="Q93" s="7"/>
      <x:c r="R93" s="7"/>
      <x:c r="S93" s="7"/>
      <x:c r="T93" s="7"/>
      <x:c r="U93" s="7"/>
      <x:c r="V93" s="7"/>
      <x:c r="W93" s="7"/>
    </x:row>
    <x:row r="94" ht="23" customHeight="1">
      <x:c r="A94" s="1"/>
      <x:c r="B94" s="1"/>
      <x:c r="C94" s="7"/>
      <x:c r="D94" s="7"/>
      <x:c r="E94" s="7"/>
      <x:c r="F94" s="7"/>
      <x:c r="G94" s="7"/>
      <x:c r="H94" s="7"/>
      <x:c r="I94" s="7"/>
      <x:c r="J94" s="7"/>
      <x:c r="K94" s="7"/>
      <x:c r="L94" s="7"/>
      <x:c r="M94" s="7"/>
      <x:c r="N94" s="7"/>
      <x:c r="O94" s="7"/>
      <x:c r="P94" s="7"/>
      <x:c r="Q94" s="7"/>
      <x:c r="R94" s="7"/>
      <x:c r="S94" s="7"/>
      <x:c r="T94" s="7"/>
      <x:c r="U94" s="7"/>
      <x:c r="V94" s="7"/>
      <x:c r="W94" s="7"/>
    </x:row>
    <x:row r="95" ht="23" customHeight="1">
      <x:c r="A95" s="1"/>
      <x:c r="B95" s="1"/>
      <x:c r="C95" s="7"/>
      <x:c r="D95" s="7"/>
      <x:c r="E95" s="7"/>
      <x:c r="F95" s="7"/>
      <x:c r="G95" s="7"/>
      <x:c r="H95" s="7"/>
      <x:c r="I95" s="7"/>
      <x:c r="J95" s="7"/>
      <x:c r="K95" s="7"/>
      <x:c r="L95" s="7"/>
      <x:c r="M95" s="7"/>
      <x:c r="N95" s="7"/>
      <x:c r="O95" s="7"/>
      <x:c r="P95" s="7"/>
      <x:c r="Q95" s="7"/>
      <x:c r="R95" s="7"/>
      <x:c r="S95" s="7"/>
      <x:c r="T95" s="7"/>
      <x:c r="U95" s="7"/>
      <x:c r="V95" s="7"/>
      <x:c r="W95" s="7"/>
    </x:row>
    <x:row r="96" ht="23" customHeight="1">
      <x:c r="A96" s="1"/>
      <x:c r="B96" s="1"/>
      <x:c r="C96" s="7"/>
      <x:c r="D96" s="7"/>
      <x:c r="E96" s="7"/>
      <x:c r="F96" s="7"/>
      <x:c r="G96" s="7"/>
      <x:c r="H96" s="7"/>
      <x:c r="I96" s="7"/>
      <x:c r="J96" s="7"/>
      <x:c r="K96" s="7"/>
      <x:c r="L96" s="7"/>
      <x:c r="M96" s="7"/>
      <x:c r="N96" s="7"/>
      <x:c r="O96" s="7"/>
      <x:c r="P96" s="7"/>
      <x:c r="Q96" s="7"/>
      <x:c r="R96" s="7"/>
      <x:c r="S96" s="7"/>
      <x:c r="T96" s="7"/>
      <x:c r="U96" s="7"/>
      <x:c r="V96" s="7"/>
      <x:c r="W96" s="7"/>
    </x:row>
    <x:row r="97" ht="23" customHeight="1">
      <x:c r="A97" s="1"/>
      <x:c r="B97" s="1"/>
      <x:c r="C97" s="7"/>
      <x:c r="D97" s="7"/>
      <x:c r="E97" s="7"/>
      <x:c r="F97" s="7"/>
      <x:c r="G97" s="7"/>
      <x:c r="H97" s="7"/>
      <x:c r="I97" s="7"/>
      <x:c r="J97" s="7"/>
      <x:c r="K97" s="7"/>
      <x:c r="L97" s="7"/>
      <x:c r="M97" s="7"/>
      <x:c r="N97" s="7"/>
      <x:c r="O97" s="7"/>
      <x:c r="P97" s="7"/>
      <x:c r="Q97" s="7"/>
      <x:c r="R97" s="7"/>
      <x:c r="S97" s="7"/>
      <x:c r="T97" s="7"/>
      <x:c r="U97" s="7"/>
      <x:c r="V97" s="7"/>
      <x:c r="W97" s="7"/>
    </x:row>
    <x:row r="98" ht="23" customHeight="1">
      <x:c r="A98" s="1"/>
      <x:c r="B98" s="1"/>
      <x:c r="C98" s="7"/>
      <x:c r="D98" s="7"/>
      <x:c r="E98" s="7"/>
      <x:c r="F98" s="7"/>
      <x:c r="G98" s="7"/>
      <x:c r="H98" s="7"/>
      <x:c r="I98" s="7"/>
      <x:c r="J98" s="7"/>
      <x:c r="K98" s="7"/>
      <x:c r="L98" s="7"/>
      <x:c r="M98" s="7"/>
      <x:c r="N98" s="7"/>
      <x:c r="O98" s="7"/>
      <x:c r="P98" s="7"/>
      <x:c r="Q98" s="7"/>
      <x:c r="R98" s="7"/>
      <x:c r="S98" s="7"/>
      <x:c r="T98" s="7"/>
      <x:c r="U98" s="7"/>
      <x:c r="V98" s="7"/>
      <x:c r="W98" s="7"/>
    </x:row>
    <x:row r="99" ht="23" customHeight="1">
      <x:c r="A99" s="1"/>
      <x:c r="B99" s="1"/>
      <x:c r="C99" s="7"/>
      <x:c r="D99" s="7"/>
      <x:c r="E99" s="7"/>
      <x:c r="F99" s="7"/>
      <x:c r="G99" s="7"/>
      <x:c r="H99" s="7"/>
      <x:c r="I99" s="7"/>
      <x:c r="J99" s="7"/>
      <x:c r="K99" s="7"/>
      <x:c r="L99" s="7"/>
      <x:c r="M99" s="7"/>
      <x:c r="N99" s="7"/>
      <x:c r="O99" s="7"/>
      <x:c r="P99" s="7"/>
      <x:c r="Q99" s="7"/>
      <x:c r="R99" s="7"/>
      <x:c r="S99" s="7"/>
      <x:c r="T99" s="7"/>
      <x:c r="U99" s="7"/>
      <x:c r="V99" s="7"/>
      <x:c r="W99" s="7"/>
    </x:row>
    <x:row r="100" ht="23" customHeight="1">
      <x:c r="A100" s="1"/>
      <x:c r="B100" s="1"/>
      <x:c r="C100" s="7"/>
      <x:c r="D100" s="7"/>
      <x:c r="E100" s="7"/>
      <x:c r="F100" s="7"/>
      <x:c r="G100" s="7"/>
      <x:c r="H100" s="7"/>
      <x:c r="I100" s="7"/>
      <x:c r="J100" s="7"/>
      <x:c r="K100" s="7"/>
      <x:c r="L100" s="7"/>
      <x:c r="M100" s="7"/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</x:row>
  </x:sheetData>
  <x:mergeCells>
    <x:mergeCell ref="A1:J2"/>
    <x:mergeCell ref="A3:J3"/>
    <x:mergeCell ref="A4:B4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7" hidden="0" customWidth="1"/>
    <x:col min="2" max="2" width="48" hidden="0" customWidth="1"/>
    <x:col min="3" max="3" width="18" hidden="0" customWidth="1"/>
    <x:col min="4" max="4" width="18" hidden="0" customWidth="1"/>
    <x:col min="5" max="5" width="18" hidden="0" customWidth="1"/>
    <x:col min="6" max="6" width="50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</x:cols>
  <x:sheetData>
    <x:row r="1" ht="23" customHeight="1">
      <x:c r="A1" s="3" t="str">
        <x:v>RR-FEC-2000 | События</x:v>
      </x:c>
      <x:c r="B1" s="3"/>
      <x:c r="C1" s="3"/>
      <x:c r="D1" s="3"/>
      <x:c r="E1" s="3"/>
      <x:c r="F1" s="3"/>
      <x:c r="G1" s="3"/>
      <x:c r="H1" s="3"/>
      <x:c r="I1" s="3"/>
      <x:c r="J1" s="3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23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 ht="23" customHeight="1">
      <x:c r="A3" s="1" t="str">
        <x:v>Концепция • цены 24.10.2026 • все прогнозы — редактируемые допущения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23" customHeight="1">
      <x:c r="A4" s="1" t="str">
        <x:v>Сценарий:</x:v>
      </x:c>
      <x:c r="B4" s="1"/>
      <x:c r="C4" s="4" t="str">
        <x:f>'Допущения'!B6</x:f>
        <x:v>Целевая окупаемость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23" customHeight="1">
      <x:c r="A5" s="1"/>
      <x:c r="B5" s="7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42" customHeight="1">
      <x:c r="A6" s="24" t="str">
        <x:v>Неделя</x:v>
      </x:c>
      <x:c r="B6" s="25" t="str">
        <x:v>Формат</x:v>
      </x:c>
      <x:c r="C6" s="24" t="str">
        <x:v>Частота</x:v>
      </x:c>
      <x:c r="D6" s="24" t="str">
        <x:v>Расход на событие, ₽</x:v>
      </x:c>
      <x:c r="E6" s="24" t="str">
        <x:v>Промо, ₽</x:v>
      </x:c>
      <x:c r="F6" s="24" t="str">
        <x:v>Учет</x:v>
      </x:c>
      <x:c r="G6" s="24"/>
      <x:c r="H6" s="24"/>
      <x:c r="I6" s="24"/>
      <x:c r="J6" s="24"/>
      <x:c r="K6" s="24"/>
      <x:c r="L6" s="24"/>
      <x:c r="M6" s="24"/>
      <x:c r="N6" s="24"/>
      <x:c r="O6" s="24"/>
      <x:c r="P6" s="24"/>
      <x:c r="Q6" s="24"/>
      <x:c r="R6" s="1"/>
      <x:c r="S6" s="1"/>
      <x:c r="T6" s="1"/>
      <x:c r="U6" s="1"/>
      <x:c r="V6" s="1"/>
      <x:c r="W6" s="1"/>
    </x:row>
    <x:row r="7" ht="58" customHeight="1">
      <x:c r="A7" s="29" t="str">
        <x:v>1</x:v>
      </x:c>
      <x:c r="B7" s="28" t="str">
        <x:v>Семейный квест + навык</x:v>
      </x:c>
      <x:c r="C7" s="28" t="str">
        <x:v>Сб 12:00 / Вс 16:00</x:v>
      </x:c>
      <x:c r="D7" s="28" t="n">
        <x:v>8050</x:v>
      </x:c>
      <x:c r="E7" s="28" t="n">
        <x:v>10000</x:v>
      </x:c>
      <x:c r="F7" s="28" t="str">
        <x:v>Включено во вход, не отдельная выручка</x:v>
      </x:c>
      <x:c r="G7" s="7"/>
      <x:c r="H7" s="7"/>
      <x:c r="I7" s="7"/>
      <x:c r="J7" s="7"/>
      <x:c r="K7" s="7"/>
      <x:c r="L7" s="7"/>
      <x:c r="M7" s="7"/>
      <x:c r="N7" s="7"/>
      <x:c r="O7" s="7"/>
      <x:c r="P7" s="7"/>
      <x:c r="Q7" s="7"/>
      <x:c r="R7" s="7"/>
      <x:c r="S7" s="7"/>
      <x:c r="T7" s="7"/>
      <x:c r="U7" s="7"/>
      <x:c r="V7" s="7"/>
      <x:c r="W7" s="7"/>
    </x:row>
    <x:row r="8" ht="58" customHeight="1">
      <x:c r="A8" s="29" t="str">
        <x:v>2</x:v>
      </x:c>
      <x:c r="B8" s="28" t="str">
        <x:v>Творческая мастерская</x:v>
      </x:c>
      <x:c r="C8" s="28" t="str">
        <x:v>Ср 17:00 / Сб 14:00</x:v>
      </x:c>
      <x:c r="D8" s="28" t="n">
        <x:v>5367</x:v>
      </x:c>
      <x:c r="E8" s="28" t="n">
        <x:v>7500</x:v>
      </x:c>
      <x:c r="F8" s="28" t="str">
        <x:v>Материалы в прямых расходах мастер-классов</x:v>
      </x:c>
      <x:c r="G8" s="7"/>
      <x:c r="H8" s="7"/>
      <x:c r="I8" s="7"/>
      <x:c r="J8" s="7"/>
      <x:c r="K8" s="7"/>
      <x:c r="L8" s="7"/>
      <x:c r="M8" s="7"/>
      <x:c r="N8" s="7"/>
      <x:c r="O8" s="7"/>
      <x:c r="P8" s="7"/>
      <x:c r="Q8" s="7"/>
      <x:c r="R8" s="7"/>
      <x:c r="S8" s="7"/>
      <x:c r="T8" s="7"/>
      <x:c r="U8" s="7"/>
      <x:c r="V8" s="7"/>
      <x:c r="W8" s="7"/>
    </x:row>
    <x:row r="9" ht="58" customHeight="1">
      <x:c r="A9" s="29" t="str">
        <x:v>3</x:v>
      </x:c>
      <x:c r="B9" s="28" t="str">
        <x:v>Световая семейная дискотека</x:v>
      </x:c>
      <x:c r="C9" s="28" t="str">
        <x:v>Пт 18:00</x:v>
      </x:c>
      <x:c r="D9" s="28" t="n">
        <x:v>8944</x:v>
      </x:c>
      <x:c r="E9" s="28" t="n">
        <x:v>10000</x:v>
      </x:c>
      <x:c r="F9" s="28" t="str">
        <x:v>Включено во вход</x:v>
      </x:c>
      <x:c r="G9" s="7"/>
      <x:c r="H9" s="7"/>
      <x:c r="I9" s="7"/>
      <x:c r="J9" s="7"/>
      <x:c r="K9" s="7"/>
      <x:c r="L9" s="7"/>
      <x:c r="M9" s="7"/>
      <x:c r="N9" s="7"/>
      <x:c r="O9" s="7"/>
      <x:c r="P9" s="7"/>
      <x:c r="Q9" s="7"/>
      <x:c r="R9" s="7"/>
      <x:c r="S9" s="7"/>
      <x:c r="T9" s="7"/>
      <x:c r="U9" s="7"/>
      <x:c r="V9" s="7"/>
      <x:c r="W9" s="7"/>
    </x:row>
    <x:row r="10" ht="58" customHeight="1">
      <x:c r="A10" s="29" t="str">
        <x:v>4</x:v>
      </x:c>
      <x:c r="B10" s="28" t="str">
        <x:v>Командный турнир / день рождения клуба</x:v>
      </x:c>
      <x:c r="C10" s="28" t="str">
        <x:v>Вс 15:00</x:v>
      </x:c>
      <x:c r="D10" s="28" t="n">
        <x:v>13416</x:v>
      </x:c>
      <x:c r="E10" s="28" t="n">
        <x:v>12500</x:v>
      </x:c>
      <x:c r="F10" s="28" t="str">
        <x:v>Неделя теста, призы без денежных выплат</x:v>
      </x:c>
      <x:c r="G10" s="7"/>
      <x:c r="H10" s="7"/>
      <x:c r="I10" s="7"/>
      <x:c r="J10" s="7"/>
      <x:c r="K10" s="7"/>
      <x:c r="L10" s="7"/>
      <x:c r="M10" s="7"/>
      <x:c r="N10" s="7"/>
      <x:c r="O10" s="7"/>
      <x:c r="P10" s="7"/>
      <x:c r="Q10" s="7"/>
      <x:c r="R10" s="7"/>
      <x:c r="S10" s="7"/>
      <x:c r="T10" s="7"/>
      <x:c r="U10" s="7"/>
      <x:c r="V10" s="7"/>
      <x:c r="W10" s="7"/>
    </x:row>
    <x:row r="11" ht="23" customHeight="1">
      <x:c r="A11" s="1"/>
      <x:c r="B11" s="7"/>
      <x:c r="C11" s="7"/>
      <x:c r="D11" s="7"/>
      <x:c r="E11" s="7"/>
      <x:c r="F11" s="7"/>
      <x:c r="G11" s="7"/>
      <x:c r="H11" s="7"/>
      <x:c r="I11" s="7"/>
      <x:c r="J11" s="7"/>
      <x:c r="K11" s="7"/>
      <x:c r="L11" s="7"/>
      <x:c r="M11" s="7"/>
      <x:c r="N11" s="7"/>
      <x:c r="O11" s="7"/>
      <x:c r="P11" s="7"/>
      <x:c r="Q11" s="7"/>
      <x:c r="R11" s="7"/>
      <x:c r="S11" s="7"/>
      <x:c r="T11" s="7"/>
      <x:c r="U11" s="7"/>
      <x:c r="V11" s="7"/>
      <x:c r="W11" s="7"/>
    </x:row>
    <x:row r="12" ht="23" customHeight="1">
      <x:c r="A12" s="1"/>
      <x:c r="B12" s="7"/>
      <x:c r="C12" s="7"/>
      <x:c r="D12" s="7"/>
      <x:c r="E12" s="7"/>
      <x:c r="F12" s="7"/>
      <x:c r="G12" s="7"/>
      <x:c r="H12" s="7"/>
      <x:c r="I12" s="7"/>
      <x:c r="J12" s="7"/>
      <x:c r="K12" s="7"/>
      <x:c r="L12" s="7"/>
      <x:c r="M12" s="7"/>
      <x:c r="N12" s="7"/>
      <x:c r="O12" s="7"/>
      <x:c r="P12" s="7"/>
      <x:c r="Q12" s="7"/>
      <x:c r="R12" s="7"/>
      <x:c r="S12" s="7"/>
      <x:c r="T12" s="7"/>
      <x:c r="U12" s="7"/>
      <x:c r="V12" s="7"/>
      <x:c r="W12" s="7"/>
    </x:row>
    <x:row r="13" ht="23" customHeight="1">
      <x:c r="A13" s="1"/>
      <x:c r="B13" s="7"/>
      <x:c r="C13" s="7"/>
      <x:c r="D13" s="7"/>
      <x:c r="E13" s="7"/>
      <x:c r="F13" s="7"/>
      <x:c r="G13" s="7"/>
      <x:c r="H13" s="7"/>
      <x:c r="I13" s="7"/>
      <x:c r="J13" s="7"/>
      <x:c r="K13" s="7"/>
      <x:c r="L13" s="7"/>
      <x:c r="M13" s="7"/>
      <x:c r="N13" s="7"/>
      <x:c r="O13" s="7"/>
      <x:c r="P13" s="7"/>
      <x:c r="Q13" s="7"/>
      <x:c r="R13" s="7"/>
      <x:c r="S13" s="7"/>
      <x:c r="T13" s="7"/>
      <x:c r="U13" s="7"/>
      <x:c r="V13" s="7"/>
      <x:c r="W13" s="7"/>
    </x:row>
    <x:row r="14" ht="23" customHeight="1">
      <x:c r="A14" s="1" t="str">
        <x:v>Правило бюджета</x:v>
      </x:c>
      <x:c r="B14" s="7"/>
      <x:c r="C14" s="7"/>
      <x:c r="D14" s="7"/>
      <x:c r="E14" s="7"/>
      <x:c r="F14" s="7"/>
      <x:c r="G14" s="7"/>
      <x:c r="H14" s="7"/>
      <x:c r="I14" s="7"/>
      <x:c r="J14" s="7"/>
      <x:c r="K14" s="7"/>
      <x:c r="L14" s="7"/>
      <x:c r="M14" s="7"/>
      <x:c r="N14" s="7"/>
      <x:c r="O14" s="7"/>
      <x:c r="P14" s="7"/>
      <x:c r="Q14" s="7"/>
      <x:c r="R14" s="7"/>
      <x:c r="S14" s="7"/>
      <x:c r="T14" s="7"/>
      <x:c r="U14" s="7"/>
      <x:c r="V14" s="7"/>
      <x:c r="W14" s="7"/>
    </x:row>
    <x:row r="15" ht="23" customHeight="1">
      <x:c r="A15" s="1" t="str">
        <x:v>Промо событий входит в текущую рекламу, а не прибавляется к ней повторно.</x:v>
      </x:c>
      <x:c r="B15" s="7"/>
      <x:c r="C15" s="7"/>
      <x:c r="D15" s="7"/>
      <x:c r="E15" s="7"/>
      <x:c r="F15" s="7"/>
      <x:c r="G15" s="7"/>
      <x:c r="H15" s="7"/>
      <x:c r="I15" s="7"/>
      <x:c r="J15" s="7"/>
      <x:c r="K15" s="7"/>
      <x:c r="L15" s="7"/>
      <x:c r="M15" s="7"/>
      <x:c r="N15" s="7"/>
      <x:c r="O15" s="7"/>
      <x:c r="P15" s="7"/>
      <x:c r="Q15" s="7"/>
      <x:c r="R15" s="7"/>
      <x:c r="S15" s="7"/>
      <x:c r="T15" s="7"/>
      <x:c r="U15" s="7"/>
      <x:c r="V15" s="7"/>
      <x:c r="W15" s="7"/>
    </x:row>
    <x:row r="16" ht="23" customHeight="1">
      <x:c r="A16" s="1" t="str">
        <x:v>Штатный ведущий входит в ФОТ; материалы и приглашенные артисты — в прямые затраты.</x:v>
      </x:c>
      <x:c r="B16" s="7"/>
      <x:c r="C16" s="7"/>
      <x:c r="D16" s="7"/>
      <x:c r="E16" s="7"/>
      <x:c r="F16" s="7"/>
      <x:c r="G16" s="7"/>
      <x:c r="H16" s="7"/>
      <x:c r="I16" s="7"/>
      <x:c r="J16" s="7"/>
      <x:c r="K16" s="7"/>
      <x:c r="L16" s="7"/>
      <x:c r="M16" s="7"/>
      <x:c r="N16" s="7"/>
      <x:c r="O16" s="7"/>
      <x:c r="P16" s="7"/>
      <x:c r="Q16" s="7"/>
      <x:c r="R16" s="7"/>
      <x:c r="S16" s="7"/>
      <x:c r="T16" s="7"/>
      <x:c r="U16" s="7"/>
      <x:c r="V16" s="7"/>
      <x:c r="W16" s="7"/>
    </x:row>
    <x:row r="17" ht="23" customHeight="1">
      <x:c r="A17" s="1" t="str">
        <x:v>100 м²: только два публичных блока в неделю; частный праздник занимает общую сцену.</x:v>
      </x:c>
      <x:c r="B17" s="7"/>
      <x:c r="C17" s="7"/>
      <x:c r="D17" s="7"/>
      <x:c r="E17" s="7"/>
      <x:c r="F17" s="7"/>
      <x:c r="G17" s="7"/>
      <x:c r="H17" s="7"/>
      <x:c r="I17" s="7"/>
      <x:c r="J17" s="7"/>
      <x:c r="K17" s="7"/>
      <x:c r="L17" s="7"/>
      <x:c r="M17" s="7"/>
      <x:c r="N17" s="7"/>
      <x:c r="O17" s="7"/>
      <x:c r="P17" s="7"/>
      <x:c r="Q17" s="7"/>
      <x:c r="R17" s="7"/>
      <x:c r="S17" s="7"/>
      <x:c r="T17" s="7"/>
      <x:c r="U17" s="7"/>
      <x:c r="V17" s="7"/>
      <x:c r="W17" s="7"/>
    </x:row>
    <x:row r="18" ht="23" customHeight="1">
      <x:c r="A18" s="1" t="str">
        <x:v>После четырех недель оставлять форматы с повторными визитами и положительным вкладом.</x:v>
      </x:c>
      <x:c r="B18" s="7"/>
      <x:c r="C18" s="7"/>
      <x:c r="D18" s="7"/>
      <x:c r="E18" s="7"/>
      <x:c r="F18" s="7"/>
      <x:c r="G18" s="7"/>
      <x:c r="H18" s="7"/>
      <x:c r="I18" s="7"/>
      <x:c r="J18" s="7"/>
      <x:c r="K18" s="7"/>
      <x:c r="L18" s="7"/>
      <x:c r="M18" s="7"/>
      <x:c r="N18" s="7"/>
      <x:c r="O18" s="7"/>
      <x:c r="P18" s="7"/>
      <x:c r="Q18" s="7"/>
      <x:c r="R18" s="7"/>
      <x:c r="S18" s="7"/>
      <x:c r="T18" s="7"/>
      <x:c r="U18" s="7"/>
      <x:c r="V18" s="7"/>
      <x:c r="W18" s="7"/>
    </x:row>
    <x:row r="19" ht="23" customHeight="1">
      <x:c r="A19" s="1"/>
      <x:c r="B19" s="7"/>
      <x:c r="C19" s="7"/>
      <x:c r="D19" s="7"/>
      <x:c r="E19" s="7"/>
      <x:c r="F19" s="7"/>
      <x:c r="G19" s="7"/>
      <x:c r="H19" s="7"/>
      <x:c r="I19" s="7"/>
      <x:c r="J19" s="7"/>
      <x:c r="K19" s="7"/>
      <x:c r="L19" s="7"/>
      <x:c r="M19" s="7"/>
      <x:c r="N19" s="7"/>
      <x:c r="O19" s="7"/>
      <x:c r="P19" s="7"/>
      <x:c r="Q19" s="7"/>
      <x:c r="R19" s="7"/>
      <x:c r="S19" s="7"/>
      <x:c r="T19" s="7"/>
      <x:c r="U19" s="7"/>
      <x:c r="V19" s="7"/>
      <x:c r="W19" s="7"/>
    </x:row>
    <x:row r="20" ht="23" customHeight="1">
      <x:c r="A20" s="1"/>
      <x:c r="B20" s="7"/>
      <x:c r="C20" s="7"/>
      <x:c r="D20" s="7"/>
      <x:c r="E20" s="7"/>
      <x:c r="F20" s="7"/>
      <x:c r="G20" s="7"/>
      <x:c r="H20" s="7"/>
      <x:c r="I20" s="7"/>
      <x:c r="J20" s="7"/>
      <x:c r="K20" s="7"/>
      <x:c r="L20" s="7"/>
      <x:c r="M20" s="7"/>
      <x:c r="N20" s="7"/>
      <x:c r="O20" s="7"/>
      <x:c r="P20" s="7"/>
      <x:c r="Q20" s="7"/>
      <x:c r="R20" s="7"/>
      <x:c r="S20" s="7"/>
      <x:c r="T20" s="7"/>
      <x:c r="U20" s="7"/>
      <x:c r="V20" s="7"/>
      <x:c r="W20" s="7"/>
    </x:row>
    <x:row r="21" ht="23" customHeight="1">
      <x:c r="A21" s="1"/>
      <x:c r="B21" s="7"/>
      <x:c r="C21" s="7"/>
      <x:c r="D21" s="7"/>
      <x:c r="E21" s="7"/>
      <x:c r="F21" s="7"/>
      <x:c r="G21" s="7"/>
      <x:c r="H21" s="7"/>
      <x:c r="I21" s="7"/>
      <x:c r="J21" s="7"/>
      <x:c r="K21" s="7"/>
      <x:c r="L21" s="7"/>
      <x:c r="M21" s="7"/>
      <x:c r="N21" s="7"/>
      <x:c r="O21" s="7"/>
      <x:c r="P21" s="7"/>
      <x:c r="Q21" s="7"/>
      <x:c r="R21" s="7"/>
      <x:c r="S21" s="7"/>
      <x:c r="T21" s="7"/>
      <x:c r="U21" s="7"/>
      <x:c r="V21" s="7"/>
      <x:c r="W21" s="7"/>
    </x:row>
    <x:row r="22" ht="23" customHeight="1">
      <x:c r="A22" s="1"/>
      <x:c r="B22" s="7"/>
      <x:c r="C22" s="7"/>
      <x:c r="D22" s="7"/>
      <x:c r="E22" s="7"/>
      <x:c r="F22" s="7"/>
      <x:c r="G22" s="7"/>
      <x:c r="H22" s="7"/>
      <x:c r="I22" s="7"/>
      <x:c r="J22" s="7"/>
      <x:c r="K22" s="7"/>
      <x:c r="L22" s="7"/>
      <x:c r="M22" s="7"/>
      <x:c r="N22" s="7"/>
      <x:c r="O22" s="7"/>
      <x:c r="P22" s="7"/>
      <x:c r="Q22" s="7"/>
      <x:c r="R22" s="7"/>
      <x:c r="S22" s="7"/>
      <x:c r="T22" s="7"/>
      <x:c r="U22" s="7"/>
      <x:c r="V22" s="7"/>
      <x:c r="W22" s="7"/>
    </x:row>
    <x:row r="23" ht="23" customHeight="1">
      <x:c r="A23" s="1"/>
      <x:c r="B23" s="7"/>
      <x:c r="C23" s="7"/>
      <x:c r="D23" s="7"/>
      <x:c r="E23" s="7"/>
      <x:c r="F23" s="7"/>
      <x:c r="G23" s="7"/>
      <x:c r="H23" s="7"/>
      <x:c r="I23" s="7"/>
      <x:c r="J23" s="7"/>
      <x:c r="K23" s="7"/>
      <x:c r="L23" s="7"/>
      <x:c r="M23" s="7"/>
      <x:c r="N23" s="7"/>
      <x:c r="O23" s="7"/>
      <x:c r="P23" s="7"/>
      <x:c r="Q23" s="7"/>
      <x:c r="R23" s="7"/>
      <x:c r="S23" s="7"/>
      <x:c r="T23" s="7"/>
      <x:c r="U23" s="7"/>
      <x:c r="V23" s="7"/>
      <x:c r="W23" s="7"/>
    </x:row>
    <x:row r="24" ht="23" customHeight="1">
      <x:c r="A24" s="1"/>
      <x:c r="B24" s="7"/>
      <x:c r="C24" s="7"/>
      <x:c r="D24" s="7"/>
      <x:c r="E24" s="7"/>
      <x:c r="F24" s="7"/>
      <x:c r="G24" s="7"/>
      <x:c r="H24" s="7"/>
      <x:c r="I24" s="7"/>
      <x:c r="J24" s="7"/>
      <x:c r="K24" s="7"/>
      <x:c r="L24" s="7"/>
      <x:c r="M24" s="7"/>
      <x:c r="N24" s="7"/>
      <x:c r="O24" s="7"/>
      <x:c r="P24" s="7"/>
      <x:c r="Q24" s="7"/>
      <x:c r="R24" s="7"/>
      <x:c r="S24" s="7"/>
      <x:c r="T24" s="7"/>
      <x:c r="U24" s="7"/>
      <x:c r="V24" s="7"/>
      <x:c r="W24" s="7"/>
    </x:row>
    <x:row r="25" ht="23" customHeight="1">
      <x:c r="A25" s="1"/>
      <x:c r="B25" s="1"/>
      <x:c r="C25" s="7"/>
      <x:c r="D25" s="7"/>
      <x:c r="E25" s="7"/>
      <x:c r="F25" s="7"/>
      <x:c r="G25" s="7"/>
      <x:c r="H25" s="7"/>
      <x:c r="I25" s="7"/>
      <x:c r="J25" s="7"/>
      <x:c r="K25" s="7"/>
      <x:c r="L25" s="7"/>
      <x:c r="M25" s="7"/>
      <x:c r="N25" s="7"/>
      <x:c r="O25" s="7"/>
      <x:c r="P25" s="7"/>
      <x:c r="Q25" s="7"/>
      <x:c r="R25" s="7"/>
      <x:c r="S25" s="7"/>
      <x:c r="T25" s="7"/>
      <x:c r="U25" s="7"/>
      <x:c r="V25" s="7"/>
      <x:c r="W25" s="7"/>
    </x:row>
    <x:row r="26" ht="23" customHeight="1">
      <x:c r="A26" s="1"/>
      <x:c r="B26" s="1"/>
      <x:c r="C26" s="7"/>
      <x:c r="D26" s="7"/>
      <x:c r="E26" s="7"/>
      <x:c r="F26" s="7"/>
      <x:c r="G26" s="7"/>
      <x:c r="H26" s="7"/>
      <x:c r="I26" s="7"/>
      <x:c r="J26" s="7"/>
      <x:c r="K26" s="7"/>
      <x:c r="L26" s="7"/>
      <x:c r="M26" s="7"/>
      <x:c r="N26" s="7"/>
      <x:c r="O26" s="7"/>
      <x:c r="P26" s="7"/>
      <x:c r="Q26" s="7"/>
      <x:c r="R26" s="7"/>
      <x:c r="S26" s="7"/>
      <x:c r="T26" s="7"/>
      <x:c r="U26" s="7"/>
      <x:c r="V26" s="7"/>
      <x:c r="W26" s="7"/>
    </x:row>
    <x:row r="27" ht="23" customHeight="1">
      <x:c r="A27" s="1"/>
      <x:c r="B27" s="1"/>
      <x:c r="C27" s="7"/>
      <x:c r="D27" s="7"/>
      <x:c r="E27" s="7"/>
      <x:c r="F27" s="7"/>
      <x:c r="G27" s="7"/>
      <x:c r="H27" s="7"/>
      <x:c r="I27" s="7"/>
      <x:c r="J27" s="7"/>
      <x:c r="K27" s="7"/>
      <x:c r="L27" s="7"/>
      <x:c r="M27" s="7"/>
      <x:c r="N27" s="7"/>
      <x:c r="O27" s="7"/>
      <x:c r="P27" s="7"/>
      <x:c r="Q27" s="7"/>
      <x:c r="R27" s="7"/>
      <x:c r="S27" s="7"/>
      <x:c r="T27" s="7"/>
      <x:c r="U27" s="7"/>
      <x:c r="V27" s="7"/>
      <x:c r="W27" s="7"/>
    </x:row>
    <x:row r="28" ht="23" customHeight="1">
      <x:c r="A28" s="1"/>
      <x:c r="B28" s="1"/>
      <x:c r="C28" s="7"/>
      <x:c r="D28" s="7"/>
      <x:c r="E28" s="7"/>
      <x:c r="F28" s="7"/>
      <x:c r="G28" s="7"/>
      <x:c r="H28" s="7"/>
      <x:c r="I28" s="7"/>
      <x:c r="J28" s="7"/>
      <x:c r="K28" s="7"/>
      <x:c r="L28" s="7"/>
      <x:c r="M28" s="7"/>
      <x:c r="N28" s="7"/>
      <x:c r="O28" s="7"/>
      <x:c r="P28" s="7"/>
      <x:c r="Q28" s="7"/>
      <x:c r="R28" s="7"/>
      <x:c r="S28" s="7"/>
      <x:c r="T28" s="7"/>
      <x:c r="U28" s="7"/>
      <x:c r="V28" s="7"/>
      <x:c r="W28" s="7"/>
    </x:row>
    <x:row r="29" ht="23" customHeight="1">
      <x:c r="A29" s="1"/>
      <x:c r="B29" s="1"/>
      <x:c r="C29" s="7"/>
      <x:c r="D29" s="7"/>
      <x:c r="E29" s="7"/>
      <x:c r="F29" s="7"/>
      <x:c r="G29" s="7"/>
      <x:c r="H29" s="7"/>
      <x:c r="I29" s="7"/>
      <x:c r="J29" s="7"/>
      <x:c r="K29" s="7"/>
      <x:c r="L29" s="7"/>
      <x:c r="M29" s="7"/>
      <x:c r="N29" s="7"/>
      <x:c r="O29" s="7"/>
      <x:c r="P29" s="7"/>
      <x:c r="Q29" s="7"/>
      <x:c r="R29" s="7"/>
      <x:c r="S29" s="7"/>
      <x:c r="T29" s="7"/>
      <x:c r="U29" s="7"/>
      <x:c r="V29" s="7"/>
      <x:c r="W29" s="7"/>
    </x:row>
    <x:row r="30" ht="23" customHeight="1">
      <x:c r="A30" s="1"/>
      <x:c r="B30" s="1"/>
      <x:c r="C30" s="7"/>
      <x:c r="D30" s="7"/>
      <x:c r="E30" s="7"/>
      <x:c r="F30" s="7"/>
      <x:c r="G30" s="7"/>
      <x:c r="H30" s="7"/>
      <x:c r="I30" s="7"/>
      <x:c r="J30" s="7"/>
      <x:c r="K30" s="7"/>
      <x:c r="L30" s="7"/>
      <x:c r="M30" s="7"/>
      <x:c r="N30" s="7"/>
      <x:c r="O30" s="7"/>
      <x:c r="P30" s="7"/>
      <x:c r="Q30" s="7"/>
      <x:c r="R30" s="7"/>
      <x:c r="S30" s="7"/>
      <x:c r="T30" s="7"/>
      <x:c r="U30" s="7"/>
      <x:c r="V30" s="7"/>
      <x:c r="W30" s="7"/>
    </x:row>
    <x:row r="31" ht="23" customHeight="1">
      <x:c r="A31" s="1"/>
      <x:c r="B31" s="1"/>
      <x:c r="C31" s="7"/>
      <x:c r="D31" s="7"/>
      <x:c r="E31" s="7"/>
      <x:c r="F31" s="7"/>
      <x:c r="G31" s="7"/>
      <x:c r="H31" s="7"/>
      <x:c r="I31" s="7"/>
      <x:c r="J31" s="7"/>
      <x:c r="K31" s="7"/>
      <x:c r="L31" s="7"/>
      <x:c r="M31" s="7"/>
      <x:c r="N31" s="7"/>
      <x:c r="O31" s="7"/>
      <x:c r="P31" s="7"/>
      <x:c r="Q31" s="7"/>
      <x:c r="R31" s="7"/>
      <x:c r="S31" s="7"/>
      <x:c r="T31" s="7"/>
      <x:c r="U31" s="7"/>
      <x:c r="V31" s="7"/>
      <x:c r="W31" s="7"/>
    </x:row>
    <x:row r="32" ht="23" customHeight="1">
      <x:c r="A32" s="1"/>
      <x:c r="B32" s="1"/>
      <x:c r="C32" s="7"/>
      <x:c r="D32" s="7"/>
      <x:c r="E32" s="7"/>
      <x:c r="F32" s="7"/>
      <x:c r="G32" s="7"/>
      <x:c r="H32" s="7"/>
      <x:c r="I32" s="7"/>
      <x:c r="J32" s="7"/>
      <x:c r="K32" s="7"/>
      <x:c r="L32" s="7"/>
      <x:c r="M32" s="7"/>
      <x:c r="N32" s="7"/>
      <x:c r="O32" s="7"/>
      <x:c r="P32" s="7"/>
      <x:c r="Q32" s="7"/>
      <x:c r="R32" s="7"/>
      <x:c r="S32" s="7"/>
      <x:c r="T32" s="7"/>
      <x:c r="U32" s="7"/>
      <x:c r="V32" s="7"/>
      <x:c r="W32" s="7"/>
    </x:row>
    <x:row r="33" ht="23" customHeight="1">
      <x:c r="A33" s="1"/>
      <x:c r="B33" s="1"/>
      <x:c r="C33" s="7"/>
      <x:c r="D33" s="7"/>
      <x:c r="E33" s="7"/>
      <x:c r="F33" s="7"/>
      <x:c r="G33" s="7"/>
      <x:c r="H33" s="7"/>
      <x:c r="I33" s="7"/>
      <x:c r="J33" s="7"/>
      <x:c r="K33" s="7"/>
      <x:c r="L33" s="7"/>
      <x:c r="M33" s="7"/>
      <x:c r="N33" s="7"/>
      <x:c r="O33" s="7"/>
      <x:c r="P33" s="7"/>
      <x:c r="Q33" s="7"/>
      <x:c r="R33" s="7"/>
      <x:c r="S33" s="7"/>
      <x:c r="T33" s="7"/>
      <x:c r="U33" s="7"/>
      <x:c r="V33" s="7"/>
      <x:c r="W33" s="7"/>
    </x:row>
    <x:row r="34" ht="23" customHeight="1">
      <x:c r="A34" s="1"/>
      <x:c r="B34" s="1"/>
      <x:c r="C34" s="7"/>
      <x:c r="D34" s="7"/>
      <x:c r="E34" s="7"/>
      <x:c r="F34" s="7"/>
      <x:c r="G34" s="7"/>
      <x:c r="H34" s="7"/>
      <x:c r="I34" s="7"/>
      <x:c r="J34" s="7"/>
      <x:c r="K34" s="7"/>
      <x:c r="L34" s="7"/>
      <x:c r="M34" s="7"/>
      <x:c r="N34" s="7"/>
      <x:c r="O34" s="7"/>
      <x:c r="P34" s="7"/>
      <x:c r="Q34" s="7"/>
      <x:c r="R34" s="7"/>
      <x:c r="S34" s="7"/>
      <x:c r="T34" s="7"/>
      <x:c r="U34" s="7"/>
      <x:c r="V34" s="7"/>
      <x:c r="W34" s="7"/>
    </x:row>
    <x:row r="35" ht="23" customHeight="1">
      <x:c r="A35" s="1"/>
      <x:c r="B35" s="1"/>
      <x:c r="C35" s="7"/>
      <x:c r="D35" s="7"/>
      <x:c r="E35" s="7"/>
      <x:c r="F35" s="7"/>
      <x:c r="G35" s="7"/>
      <x:c r="H35" s="7"/>
      <x:c r="I35" s="7"/>
      <x:c r="J35" s="7"/>
      <x:c r="K35" s="7"/>
      <x:c r="L35" s="7"/>
      <x:c r="M35" s="7"/>
      <x:c r="N35" s="7"/>
      <x:c r="O35" s="7"/>
      <x:c r="P35" s="7"/>
      <x:c r="Q35" s="7"/>
      <x:c r="R35" s="7"/>
      <x:c r="S35" s="7"/>
      <x:c r="T35" s="7"/>
      <x:c r="U35" s="7"/>
      <x:c r="V35" s="7"/>
      <x:c r="W35" s="7"/>
    </x:row>
    <x:row r="36" ht="23" customHeight="1">
      <x:c r="A36" s="1"/>
      <x:c r="B36" s="1"/>
      <x:c r="C36" s="7"/>
      <x:c r="D36" s="7"/>
      <x:c r="E36" s="7"/>
      <x:c r="F36" s="7"/>
      <x:c r="G36" s="7"/>
      <x:c r="H36" s="7"/>
      <x:c r="I36" s="7"/>
      <x:c r="J36" s="7"/>
      <x:c r="K36" s="7"/>
      <x:c r="L36" s="7"/>
      <x:c r="M36" s="7"/>
      <x:c r="N36" s="7"/>
      <x:c r="O36" s="7"/>
      <x:c r="P36" s="7"/>
      <x:c r="Q36" s="7"/>
      <x:c r="R36" s="7"/>
      <x:c r="S36" s="7"/>
      <x:c r="T36" s="7"/>
      <x:c r="U36" s="7"/>
      <x:c r="V36" s="7"/>
      <x:c r="W36" s="7"/>
    </x:row>
    <x:row r="37" ht="23" customHeight="1">
      <x:c r="A37" s="1"/>
      <x:c r="B37" s="1"/>
      <x:c r="C37" s="7"/>
      <x:c r="D37" s="7"/>
      <x:c r="E37" s="7"/>
      <x:c r="F37" s="7"/>
      <x:c r="G37" s="7"/>
      <x:c r="H37" s="7"/>
      <x:c r="I37" s="7"/>
      <x:c r="J37" s="7"/>
      <x:c r="K37" s="7"/>
      <x:c r="L37" s="7"/>
      <x:c r="M37" s="7"/>
      <x:c r="N37" s="7"/>
      <x:c r="O37" s="7"/>
      <x:c r="P37" s="7"/>
      <x:c r="Q37" s="7"/>
      <x:c r="R37" s="7"/>
      <x:c r="S37" s="7"/>
      <x:c r="T37" s="7"/>
      <x:c r="U37" s="7"/>
      <x:c r="V37" s="7"/>
      <x:c r="W37" s="7"/>
    </x:row>
    <x:row r="38" ht="23" customHeight="1">
      <x:c r="A38" s="1"/>
      <x:c r="B38" s="1"/>
      <x:c r="C38" s="7"/>
      <x:c r="D38" s="7"/>
      <x:c r="E38" s="7"/>
      <x:c r="F38" s="7"/>
      <x:c r="G38" s="7"/>
      <x:c r="H38" s="7"/>
      <x:c r="I38" s="7"/>
      <x:c r="J38" s="7"/>
      <x:c r="K38" s="7"/>
      <x:c r="L38" s="7"/>
      <x:c r="M38" s="7"/>
      <x:c r="N38" s="7"/>
      <x:c r="O38" s="7"/>
      <x:c r="P38" s="7"/>
      <x:c r="Q38" s="7"/>
      <x:c r="R38" s="7"/>
      <x:c r="S38" s="7"/>
      <x:c r="T38" s="7"/>
      <x:c r="U38" s="7"/>
      <x:c r="V38" s="7"/>
      <x:c r="W38" s="7"/>
    </x:row>
    <x:row r="39" ht="23" customHeight="1">
      <x:c r="A39" s="1"/>
      <x:c r="B39" s="1"/>
      <x:c r="C39" s="7"/>
      <x:c r="D39" s="7"/>
      <x:c r="E39" s="7"/>
      <x:c r="F39" s="7"/>
      <x:c r="G39" s="7"/>
      <x:c r="H39" s="7"/>
      <x:c r="I39" s="7"/>
      <x:c r="J39" s="7"/>
      <x:c r="K39" s="7"/>
      <x:c r="L39" s="7"/>
      <x:c r="M39" s="7"/>
      <x:c r="N39" s="7"/>
      <x:c r="O39" s="7"/>
      <x:c r="P39" s="7"/>
      <x:c r="Q39" s="7"/>
      <x:c r="R39" s="7"/>
      <x:c r="S39" s="7"/>
      <x:c r="T39" s="7"/>
      <x:c r="U39" s="7"/>
      <x:c r="V39" s="7"/>
      <x:c r="W39" s="7"/>
    </x:row>
    <x:row r="40" ht="23" customHeight="1">
      <x:c r="A40" s="1"/>
      <x:c r="B40" s="1"/>
      <x:c r="C40" s="7"/>
      <x:c r="D40" s="7"/>
      <x:c r="E40" s="7"/>
      <x:c r="F40" s="7"/>
      <x:c r="G40" s="7"/>
      <x:c r="H40" s="7"/>
      <x:c r="I40" s="7"/>
      <x:c r="J40" s="7"/>
      <x:c r="K40" s="7"/>
      <x:c r="L40" s="7"/>
      <x:c r="M40" s="7"/>
      <x:c r="N40" s="7"/>
      <x:c r="O40" s="7"/>
      <x:c r="P40" s="7"/>
      <x:c r="Q40" s="7"/>
      <x:c r="R40" s="7"/>
      <x:c r="S40" s="7"/>
      <x:c r="T40" s="7"/>
      <x:c r="U40" s="7"/>
      <x:c r="V40" s="7"/>
      <x:c r="W40" s="7"/>
    </x:row>
    <x:row r="41" ht="23" customHeight="1">
      <x:c r="A41" s="1"/>
      <x:c r="B41" s="1"/>
      <x:c r="C41" s="7"/>
      <x:c r="D41" s="7"/>
      <x:c r="E41" s="7"/>
      <x:c r="F41" s="7"/>
      <x:c r="G41" s="7"/>
      <x:c r="H41" s="7"/>
      <x:c r="I41" s="7"/>
      <x:c r="J41" s="7"/>
      <x:c r="K41" s="7"/>
      <x:c r="L41" s="7"/>
      <x:c r="M41" s="7"/>
      <x:c r="N41" s="7"/>
      <x:c r="O41" s="7"/>
      <x:c r="P41" s="7"/>
      <x:c r="Q41" s="7"/>
      <x:c r="R41" s="7"/>
      <x:c r="S41" s="7"/>
      <x:c r="T41" s="7"/>
      <x:c r="U41" s="7"/>
      <x:c r="V41" s="7"/>
      <x:c r="W41" s="7"/>
    </x:row>
    <x:row r="42" ht="23" customHeight="1">
      <x:c r="A42" s="1"/>
      <x:c r="B42" s="1"/>
      <x:c r="C42" s="7"/>
      <x:c r="D42" s="7"/>
      <x:c r="E42" s="7"/>
      <x:c r="F42" s="7"/>
      <x:c r="G42" s="7"/>
      <x:c r="H42" s="7"/>
      <x:c r="I42" s="7"/>
      <x:c r="J42" s="7"/>
      <x:c r="K42" s="7"/>
      <x:c r="L42" s="7"/>
      <x:c r="M42" s="7"/>
      <x:c r="N42" s="7"/>
      <x:c r="O42" s="7"/>
      <x:c r="P42" s="7"/>
      <x:c r="Q42" s="7"/>
      <x:c r="R42" s="7"/>
      <x:c r="S42" s="7"/>
      <x:c r="T42" s="7"/>
      <x:c r="U42" s="7"/>
      <x:c r="V42" s="7"/>
      <x:c r="W42" s="7"/>
    </x:row>
    <x:row r="43" ht="23" customHeight="1">
      <x:c r="A43" s="1"/>
      <x:c r="B43" s="1"/>
      <x:c r="C43" s="7"/>
      <x:c r="D43" s="7"/>
      <x:c r="E43" s="7"/>
      <x:c r="F43" s="7"/>
      <x:c r="G43" s="7"/>
      <x:c r="H43" s="7"/>
      <x:c r="I43" s="7"/>
      <x:c r="J43" s="7"/>
      <x:c r="K43" s="7"/>
      <x:c r="L43" s="7"/>
      <x:c r="M43" s="7"/>
      <x:c r="N43" s="7"/>
      <x:c r="O43" s="7"/>
      <x:c r="P43" s="7"/>
      <x:c r="Q43" s="7"/>
      <x:c r="R43" s="7"/>
      <x:c r="S43" s="7"/>
      <x:c r="T43" s="7"/>
      <x:c r="U43" s="7"/>
      <x:c r="V43" s="7"/>
      <x:c r="W43" s="7"/>
    </x:row>
    <x:row r="44" ht="23" customHeight="1">
      <x:c r="A44" s="1"/>
      <x:c r="B44" s="1"/>
      <x:c r="C44" s="7"/>
      <x:c r="D44" s="7"/>
      <x:c r="E44" s="7"/>
      <x:c r="F44" s="7"/>
      <x:c r="G44" s="7"/>
      <x:c r="H44" s="7"/>
      <x:c r="I44" s="7"/>
      <x:c r="J44" s="7"/>
      <x:c r="K44" s="7"/>
      <x:c r="L44" s="7"/>
      <x:c r="M44" s="7"/>
      <x:c r="N44" s="7"/>
      <x:c r="O44" s="7"/>
      <x:c r="P44" s="7"/>
      <x:c r="Q44" s="7"/>
      <x:c r="R44" s="7"/>
      <x:c r="S44" s="7"/>
      <x:c r="T44" s="7"/>
      <x:c r="U44" s="7"/>
      <x:c r="V44" s="7"/>
      <x:c r="W44" s="7"/>
    </x:row>
    <x:row r="45" ht="23" customHeight="1">
      <x:c r="A45" s="1"/>
      <x:c r="B45" s="1"/>
      <x:c r="C45" s="7"/>
      <x:c r="D45" s="7"/>
      <x:c r="E45" s="7"/>
      <x:c r="F45" s="7"/>
      <x:c r="G45" s="7"/>
      <x:c r="H45" s="7"/>
      <x:c r="I45" s="7"/>
      <x:c r="J45" s="7"/>
      <x:c r="K45" s="7"/>
      <x:c r="L45" s="7"/>
      <x:c r="M45" s="7"/>
      <x:c r="N45" s="7"/>
      <x:c r="O45" s="7"/>
      <x:c r="P45" s="7"/>
      <x:c r="Q45" s="7"/>
      <x:c r="R45" s="7"/>
      <x:c r="S45" s="7"/>
      <x:c r="T45" s="7"/>
      <x:c r="U45" s="7"/>
      <x:c r="V45" s="7"/>
      <x:c r="W45" s="7"/>
    </x:row>
    <x:row r="46" ht="23" customHeight="1">
      <x:c r="A46" s="1"/>
      <x:c r="B46" s="1"/>
      <x:c r="C46" s="7"/>
      <x:c r="D46" s="7"/>
      <x:c r="E46" s="7"/>
      <x:c r="F46" s="7"/>
      <x:c r="G46" s="7"/>
      <x:c r="H46" s="7"/>
      <x:c r="I46" s="7"/>
      <x:c r="J46" s="7"/>
      <x:c r="K46" s="7"/>
      <x:c r="L46" s="7"/>
      <x:c r="M46" s="7"/>
      <x:c r="N46" s="7"/>
      <x:c r="O46" s="7"/>
      <x:c r="P46" s="7"/>
      <x:c r="Q46" s="7"/>
      <x:c r="R46" s="7"/>
      <x:c r="S46" s="7"/>
      <x:c r="T46" s="7"/>
      <x:c r="U46" s="7"/>
      <x:c r="V46" s="7"/>
      <x:c r="W46" s="7"/>
    </x:row>
    <x:row r="47" ht="23" customHeight="1">
      <x:c r="A47" s="1"/>
      <x:c r="B47" s="1"/>
      <x:c r="C47" s="7"/>
      <x:c r="D47" s="7"/>
      <x:c r="E47" s="7"/>
      <x:c r="F47" s="7"/>
      <x:c r="G47" s="7"/>
      <x:c r="H47" s="7"/>
      <x:c r="I47" s="7"/>
      <x:c r="J47" s="7"/>
      <x:c r="K47" s="7"/>
      <x:c r="L47" s="7"/>
      <x:c r="M47" s="7"/>
      <x:c r="N47" s="7"/>
      <x:c r="O47" s="7"/>
      <x:c r="P47" s="7"/>
      <x:c r="Q47" s="7"/>
      <x:c r="R47" s="7"/>
      <x:c r="S47" s="7"/>
      <x:c r="T47" s="7"/>
      <x:c r="U47" s="7"/>
      <x:c r="V47" s="7"/>
      <x:c r="W47" s="7"/>
    </x:row>
    <x:row r="48" ht="23" customHeight="1">
      <x:c r="A48" s="1"/>
      <x:c r="B48" s="1"/>
      <x:c r="C48" s="7"/>
      <x:c r="D48" s="7"/>
      <x:c r="E48" s="7"/>
      <x:c r="F48" s="7"/>
      <x:c r="G48" s="7"/>
      <x:c r="H48" s="7"/>
      <x:c r="I48" s="7"/>
      <x:c r="J48" s="7"/>
      <x:c r="K48" s="7"/>
      <x:c r="L48" s="7"/>
      <x:c r="M48" s="7"/>
      <x:c r="N48" s="7"/>
      <x:c r="O48" s="7"/>
      <x:c r="P48" s="7"/>
      <x:c r="Q48" s="7"/>
      <x:c r="R48" s="7"/>
      <x:c r="S48" s="7"/>
      <x:c r="T48" s="7"/>
      <x:c r="U48" s="7"/>
      <x:c r="V48" s="7"/>
      <x:c r="W48" s="7"/>
    </x:row>
    <x:row r="49" ht="23" customHeight="1">
      <x:c r="A49" s="1"/>
      <x:c r="B49" s="1"/>
      <x:c r="C49" s="7"/>
      <x:c r="D49" s="7"/>
      <x:c r="E49" s="7"/>
      <x:c r="F49" s="7"/>
      <x:c r="G49" s="7"/>
      <x:c r="H49" s="7"/>
      <x:c r="I49" s="7"/>
      <x:c r="J49" s="7"/>
      <x:c r="K49" s="7"/>
      <x:c r="L49" s="7"/>
      <x:c r="M49" s="7"/>
      <x:c r="N49" s="7"/>
      <x:c r="O49" s="7"/>
      <x:c r="P49" s="7"/>
      <x:c r="Q49" s="7"/>
      <x:c r="R49" s="7"/>
      <x:c r="S49" s="7"/>
      <x:c r="T49" s="7"/>
      <x:c r="U49" s="7"/>
      <x:c r="V49" s="7"/>
      <x:c r="W49" s="7"/>
    </x:row>
    <x:row r="50" ht="23" customHeight="1">
      <x:c r="A50" s="1"/>
      <x:c r="B50" s="1"/>
      <x:c r="C50" s="7"/>
      <x:c r="D50" s="7"/>
      <x:c r="E50" s="7"/>
      <x:c r="F50" s="7"/>
      <x:c r="G50" s="7"/>
      <x:c r="H50" s="7"/>
      <x:c r="I50" s="7"/>
      <x:c r="J50" s="7"/>
      <x:c r="K50" s="7"/>
      <x:c r="L50" s="7"/>
      <x:c r="M50" s="7"/>
      <x:c r="N50" s="7"/>
      <x:c r="O50" s="7"/>
      <x:c r="P50" s="7"/>
      <x:c r="Q50" s="7"/>
      <x:c r="R50" s="7"/>
      <x:c r="S50" s="7"/>
      <x:c r="T50" s="7"/>
      <x:c r="U50" s="7"/>
      <x:c r="V50" s="7"/>
      <x:c r="W50" s="7"/>
    </x:row>
    <x:row r="51" ht="23" customHeight="1">
      <x:c r="A51" s="1"/>
      <x:c r="B51" s="1"/>
      <x:c r="C51" s="7"/>
      <x:c r="D51" s="7"/>
      <x:c r="E51" s="7"/>
      <x:c r="F51" s="7"/>
      <x:c r="G51" s="7"/>
      <x:c r="H51" s="7"/>
      <x:c r="I51" s="7"/>
      <x:c r="J51" s="7"/>
      <x:c r="K51" s="7"/>
      <x:c r="L51" s="7"/>
      <x:c r="M51" s="7"/>
      <x:c r="N51" s="7"/>
      <x:c r="O51" s="7"/>
      <x:c r="P51" s="7"/>
      <x:c r="Q51" s="7"/>
      <x:c r="R51" s="7"/>
      <x:c r="S51" s="7"/>
      <x:c r="T51" s="7"/>
      <x:c r="U51" s="7"/>
      <x:c r="V51" s="7"/>
      <x:c r="W51" s="7"/>
    </x:row>
    <x:row r="52" ht="23" customHeight="1">
      <x:c r="A52" s="1"/>
      <x:c r="B52" s="1"/>
      <x:c r="C52" s="7"/>
      <x:c r="D52" s="7"/>
      <x:c r="E52" s="7"/>
      <x:c r="F52" s="7"/>
      <x:c r="G52" s="7"/>
      <x:c r="H52" s="7"/>
      <x:c r="I52" s="7"/>
      <x:c r="J52" s="7"/>
      <x:c r="K52" s="7"/>
      <x:c r="L52" s="7"/>
      <x:c r="M52" s="7"/>
      <x:c r="N52" s="7"/>
      <x:c r="O52" s="7"/>
      <x:c r="P52" s="7"/>
      <x:c r="Q52" s="7"/>
      <x:c r="R52" s="7"/>
      <x:c r="S52" s="7"/>
      <x:c r="T52" s="7"/>
      <x:c r="U52" s="7"/>
      <x:c r="V52" s="7"/>
      <x:c r="W52" s="7"/>
    </x:row>
    <x:row r="53" ht="23" customHeight="1">
      <x:c r="A53" s="1"/>
      <x:c r="B53" s="1"/>
      <x:c r="C53" s="7"/>
      <x:c r="D53" s="7"/>
      <x:c r="E53" s="7"/>
      <x:c r="F53" s="7"/>
      <x:c r="G53" s="7"/>
      <x:c r="H53" s="7"/>
      <x:c r="I53" s="7"/>
      <x:c r="J53" s="7"/>
      <x:c r="K53" s="7"/>
      <x:c r="L53" s="7"/>
      <x:c r="M53" s="7"/>
      <x:c r="N53" s="7"/>
      <x:c r="O53" s="7"/>
      <x:c r="P53" s="7"/>
      <x:c r="Q53" s="7"/>
      <x:c r="R53" s="7"/>
      <x:c r="S53" s="7"/>
      <x:c r="T53" s="7"/>
      <x:c r="U53" s="7"/>
      <x:c r="V53" s="7"/>
      <x:c r="W53" s="7"/>
    </x:row>
    <x:row r="54" ht="23" customHeight="1">
      <x:c r="A54" s="1"/>
      <x:c r="B54" s="1"/>
      <x:c r="C54" s="7"/>
      <x:c r="D54" s="7"/>
      <x:c r="E54" s="7"/>
      <x:c r="F54" s="7"/>
      <x:c r="G54" s="7"/>
      <x:c r="H54" s="7"/>
      <x:c r="I54" s="7"/>
      <x:c r="J54" s="7"/>
      <x:c r="K54" s="7"/>
      <x:c r="L54" s="7"/>
      <x:c r="M54" s="7"/>
      <x:c r="N54" s="7"/>
      <x:c r="O54" s="7"/>
      <x:c r="P54" s="7"/>
      <x:c r="Q54" s="7"/>
      <x:c r="R54" s="7"/>
      <x:c r="S54" s="7"/>
      <x:c r="T54" s="7"/>
      <x:c r="U54" s="7"/>
      <x:c r="V54" s="7"/>
      <x:c r="W54" s="7"/>
    </x:row>
    <x:row r="55" ht="23" customHeight="1">
      <x:c r="A55" s="1"/>
      <x:c r="B55" s="1"/>
      <x:c r="C55" s="7"/>
      <x:c r="D55" s="7"/>
      <x:c r="E55" s="7"/>
      <x:c r="F55" s="7"/>
      <x:c r="G55" s="7"/>
      <x:c r="H55" s="7"/>
      <x:c r="I55" s="7"/>
      <x:c r="J55" s="7"/>
      <x:c r="K55" s="7"/>
      <x:c r="L55" s="7"/>
      <x:c r="M55" s="7"/>
      <x:c r="N55" s="7"/>
      <x:c r="O55" s="7"/>
      <x:c r="P55" s="7"/>
      <x:c r="Q55" s="7"/>
      <x:c r="R55" s="7"/>
      <x:c r="S55" s="7"/>
      <x:c r="T55" s="7"/>
      <x:c r="U55" s="7"/>
      <x:c r="V55" s="7"/>
      <x:c r="W55" s="7"/>
    </x:row>
    <x:row r="56" ht="23" customHeight="1">
      <x:c r="A56" s="1"/>
      <x:c r="B56" s="1"/>
      <x:c r="C56" s="7"/>
      <x:c r="D56" s="7"/>
      <x:c r="E56" s="7"/>
      <x:c r="F56" s="7"/>
      <x:c r="G56" s="7"/>
      <x:c r="H56" s="7"/>
      <x:c r="I56" s="7"/>
      <x:c r="J56" s="7"/>
      <x:c r="K56" s="7"/>
      <x:c r="L56" s="7"/>
      <x:c r="M56" s="7"/>
      <x:c r="N56" s="7"/>
      <x:c r="O56" s="7"/>
      <x:c r="P56" s="7"/>
      <x:c r="Q56" s="7"/>
      <x:c r="R56" s="7"/>
      <x:c r="S56" s="7"/>
      <x:c r="T56" s="7"/>
      <x:c r="U56" s="7"/>
      <x:c r="V56" s="7"/>
      <x:c r="W56" s="7"/>
    </x:row>
    <x:row r="57" ht="23" customHeight="1">
      <x:c r="A57" s="1"/>
      <x:c r="B57" s="1"/>
      <x:c r="C57" s="7"/>
      <x:c r="D57" s="7"/>
      <x:c r="E57" s="7"/>
      <x:c r="F57" s="7"/>
      <x:c r="G57" s="7"/>
      <x:c r="H57" s="7"/>
      <x:c r="I57" s="7"/>
      <x:c r="J57" s="7"/>
      <x:c r="K57" s="7"/>
      <x:c r="L57" s="7"/>
      <x:c r="M57" s="7"/>
      <x:c r="N57" s="7"/>
      <x:c r="O57" s="7"/>
      <x:c r="P57" s="7"/>
      <x:c r="Q57" s="7"/>
      <x:c r="R57" s="7"/>
      <x:c r="S57" s="7"/>
      <x:c r="T57" s="7"/>
      <x:c r="U57" s="7"/>
      <x:c r="V57" s="7"/>
      <x:c r="W57" s="7"/>
    </x:row>
    <x:row r="58" ht="23" customHeight="1">
      <x:c r="A58" s="1"/>
      <x:c r="B58" s="1"/>
      <x:c r="C58" s="7"/>
      <x:c r="D58" s="7"/>
      <x:c r="E58" s="7"/>
      <x:c r="F58" s="7"/>
      <x:c r="G58" s="7"/>
      <x:c r="H58" s="7"/>
      <x:c r="I58" s="7"/>
      <x:c r="J58" s="7"/>
      <x:c r="K58" s="7"/>
      <x:c r="L58" s="7"/>
      <x:c r="M58" s="7"/>
      <x:c r="N58" s="7"/>
      <x:c r="O58" s="7"/>
      <x:c r="P58" s="7"/>
      <x:c r="Q58" s="7"/>
      <x:c r="R58" s="7"/>
      <x:c r="S58" s="7"/>
      <x:c r="T58" s="7"/>
      <x:c r="U58" s="7"/>
      <x:c r="V58" s="7"/>
      <x:c r="W58" s="7"/>
    </x:row>
    <x:row r="59" ht="23" customHeight="1">
      <x:c r="A59" s="1"/>
      <x:c r="B59" s="1"/>
      <x:c r="C59" s="7"/>
      <x:c r="D59" s="7"/>
      <x:c r="E59" s="7"/>
      <x:c r="F59" s="7"/>
      <x:c r="G59" s="7"/>
      <x:c r="H59" s="7"/>
      <x:c r="I59" s="7"/>
      <x:c r="J59" s="7"/>
      <x:c r="K59" s="7"/>
      <x:c r="L59" s="7"/>
      <x:c r="M59" s="7"/>
      <x:c r="N59" s="7"/>
      <x:c r="O59" s="7"/>
      <x:c r="P59" s="7"/>
      <x:c r="Q59" s="7"/>
      <x:c r="R59" s="7"/>
      <x:c r="S59" s="7"/>
      <x:c r="T59" s="7"/>
      <x:c r="U59" s="7"/>
      <x:c r="V59" s="7"/>
      <x:c r="W59" s="7"/>
    </x:row>
    <x:row r="60" ht="23" customHeight="1">
      <x:c r="A60" s="1"/>
      <x:c r="B60" s="1"/>
      <x:c r="C60" s="7"/>
      <x:c r="D60" s="7"/>
      <x:c r="E60" s="7"/>
      <x:c r="F60" s="7"/>
      <x:c r="G60" s="7"/>
      <x:c r="H60" s="7"/>
      <x:c r="I60" s="7"/>
      <x:c r="J60" s="7"/>
      <x:c r="K60" s="7"/>
      <x:c r="L60" s="7"/>
      <x:c r="M60" s="7"/>
      <x:c r="N60" s="7"/>
      <x:c r="O60" s="7"/>
      <x:c r="P60" s="7"/>
      <x:c r="Q60" s="7"/>
      <x:c r="R60" s="7"/>
      <x:c r="S60" s="7"/>
      <x:c r="T60" s="7"/>
      <x:c r="U60" s="7"/>
      <x:c r="V60" s="7"/>
      <x:c r="W60" s="7"/>
    </x:row>
    <x:row r="61" ht="23" customHeight="1">
      <x:c r="A61" s="1"/>
      <x:c r="B61" s="1"/>
      <x:c r="C61" s="7"/>
      <x:c r="D61" s="7"/>
      <x:c r="E61" s="7"/>
      <x:c r="F61" s="7"/>
      <x:c r="G61" s="7"/>
      <x:c r="H61" s="7"/>
      <x:c r="I61" s="7"/>
      <x:c r="J61" s="7"/>
      <x:c r="K61" s="7"/>
      <x:c r="L61" s="7"/>
      <x:c r="M61" s="7"/>
      <x:c r="N61" s="7"/>
      <x:c r="O61" s="7"/>
      <x:c r="P61" s="7"/>
      <x:c r="Q61" s="7"/>
      <x:c r="R61" s="7"/>
      <x:c r="S61" s="7"/>
      <x:c r="T61" s="7"/>
      <x:c r="U61" s="7"/>
      <x:c r="V61" s="7"/>
      <x:c r="W61" s="7"/>
    </x:row>
    <x:row r="62" ht="23" customHeight="1">
      <x:c r="A62" s="1"/>
      <x:c r="B62" s="1"/>
      <x:c r="C62" s="7"/>
      <x:c r="D62" s="7"/>
      <x:c r="E62" s="7"/>
      <x:c r="F62" s="7"/>
      <x:c r="G62" s="7"/>
      <x:c r="H62" s="7"/>
      <x:c r="I62" s="7"/>
      <x:c r="J62" s="7"/>
      <x:c r="K62" s="7"/>
      <x:c r="L62" s="7"/>
      <x:c r="M62" s="7"/>
      <x:c r="N62" s="7"/>
      <x:c r="O62" s="7"/>
      <x:c r="P62" s="7"/>
      <x:c r="Q62" s="7"/>
      <x:c r="R62" s="7"/>
      <x:c r="S62" s="7"/>
      <x:c r="T62" s="7"/>
      <x:c r="U62" s="7"/>
      <x:c r="V62" s="7"/>
      <x:c r="W62" s="7"/>
    </x:row>
    <x:row r="63" ht="23" customHeight="1">
      <x:c r="A63" s="1"/>
      <x:c r="B63" s="1"/>
      <x:c r="C63" s="7"/>
      <x:c r="D63" s="7"/>
      <x:c r="E63" s="7"/>
      <x:c r="F63" s="7"/>
      <x:c r="G63" s="7"/>
      <x:c r="H63" s="7"/>
      <x:c r="I63" s="7"/>
      <x:c r="J63" s="7"/>
      <x:c r="K63" s="7"/>
      <x:c r="L63" s="7"/>
      <x:c r="M63" s="7"/>
      <x:c r="N63" s="7"/>
      <x:c r="O63" s="7"/>
      <x:c r="P63" s="7"/>
      <x:c r="Q63" s="7"/>
      <x:c r="R63" s="7"/>
      <x:c r="S63" s="7"/>
      <x:c r="T63" s="7"/>
      <x:c r="U63" s="7"/>
      <x:c r="V63" s="7"/>
      <x:c r="W63" s="7"/>
    </x:row>
    <x:row r="64" ht="23" customHeight="1">
      <x:c r="A64" s="1"/>
      <x:c r="B64" s="1"/>
      <x:c r="C64" s="7"/>
      <x:c r="D64" s="7"/>
      <x:c r="E64" s="7"/>
      <x:c r="F64" s="7"/>
      <x:c r="G64" s="7"/>
      <x:c r="H64" s="7"/>
      <x:c r="I64" s="7"/>
      <x:c r="J64" s="7"/>
      <x:c r="K64" s="7"/>
      <x:c r="L64" s="7"/>
      <x:c r="M64" s="7"/>
      <x:c r="N64" s="7"/>
      <x:c r="O64" s="7"/>
      <x:c r="P64" s="7"/>
      <x:c r="Q64" s="7"/>
      <x:c r="R64" s="7"/>
      <x:c r="S64" s="7"/>
      <x:c r="T64" s="7"/>
      <x:c r="U64" s="7"/>
      <x:c r="V64" s="7"/>
      <x:c r="W64" s="7"/>
    </x:row>
    <x:row r="65" ht="23" customHeight="1">
      <x:c r="A65" s="1"/>
      <x:c r="B65" s="1"/>
      <x:c r="C65" s="7"/>
      <x:c r="D65" s="7"/>
      <x:c r="E65" s="7"/>
      <x:c r="F65" s="7"/>
      <x:c r="G65" s="7"/>
      <x:c r="H65" s="7"/>
      <x:c r="I65" s="7"/>
      <x:c r="J65" s="7"/>
      <x:c r="K65" s="7"/>
      <x:c r="L65" s="7"/>
      <x:c r="M65" s="7"/>
      <x:c r="N65" s="7"/>
      <x:c r="O65" s="7"/>
      <x:c r="P65" s="7"/>
      <x:c r="Q65" s="7"/>
      <x:c r="R65" s="7"/>
      <x:c r="S65" s="7"/>
      <x:c r="T65" s="7"/>
      <x:c r="U65" s="7"/>
      <x:c r="V65" s="7"/>
      <x:c r="W65" s="7"/>
    </x:row>
    <x:row r="66" ht="23" customHeight="1">
      <x:c r="A66" s="1"/>
      <x:c r="B66" s="1"/>
      <x:c r="C66" s="7"/>
      <x:c r="D66" s="7"/>
      <x:c r="E66" s="7"/>
      <x:c r="F66" s="7"/>
      <x:c r="G66" s="7"/>
      <x:c r="H66" s="7"/>
      <x:c r="I66" s="7"/>
      <x:c r="J66" s="7"/>
      <x:c r="K66" s="7"/>
      <x:c r="L66" s="7"/>
      <x:c r="M66" s="7"/>
      <x:c r="N66" s="7"/>
      <x:c r="O66" s="7"/>
      <x:c r="P66" s="7"/>
      <x:c r="Q66" s="7"/>
      <x:c r="R66" s="7"/>
      <x:c r="S66" s="7"/>
      <x:c r="T66" s="7"/>
      <x:c r="U66" s="7"/>
      <x:c r="V66" s="7"/>
      <x:c r="W66" s="7"/>
    </x:row>
    <x:row r="67" ht="23" customHeight="1">
      <x:c r="A67" s="1"/>
      <x:c r="B67" s="1"/>
      <x:c r="C67" s="7"/>
      <x:c r="D67" s="7"/>
      <x:c r="E67" s="7"/>
      <x:c r="F67" s="7"/>
      <x:c r="G67" s="7"/>
      <x:c r="H67" s="7"/>
      <x:c r="I67" s="7"/>
      <x:c r="J67" s="7"/>
      <x:c r="K67" s="7"/>
      <x:c r="L67" s="7"/>
      <x:c r="M67" s="7"/>
      <x:c r="N67" s="7"/>
      <x:c r="O67" s="7"/>
      <x:c r="P67" s="7"/>
      <x:c r="Q67" s="7"/>
      <x:c r="R67" s="7"/>
      <x:c r="S67" s="7"/>
      <x:c r="T67" s="7"/>
      <x:c r="U67" s="7"/>
      <x:c r="V67" s="7"/>
      <x:c r="W67" s="7"/>
    </x:row>
    <x:row r="68" ht="23" customHeight="1">
      <x:c r="A68" s="1"/>
      <x:c r="B68" s="1"/>
      <x:c r="C68" s="7"/>
      <x:c r="D68" s="7"/>
      <x:c r="E68" s="7"/>
      <x:c r="F68" s="7"/>
      <x:c r="G68" s="7"/>
      <x:c r="H68" s="7"/>
      <x:c r="I68" s="7"/>
      <x:c r="J68" s="7"/>
      <x:c r="K68" s="7"/>
      <x:c r="L68" s="7"/>
      <x:c r="M68" s="7"/>
      <x:c r="N68" s="7"/>
      <x:c r="O68" s="7"/>
      <x:c r="P68" s="7"/>
      <x:c r="Q68" s="7"/>
      <x:c r="R68" s="7"/>
      <x:c r="S68" s="7"/>
      <x:c r="T68" s="7"/>
      <x:c r="U68" s="7"/>
      <x:c r="V68" s="7"/>
      <x:c r="W68" s="7"/>
    </x:row>
    <x:row r="69" ht="23" customHeight="1">
      <x:c r="A69" s="1"/>
      <x:c r="B69" s="1"/>
      <x:c r="C69" s="7"/>
      <x:c r="D69" s="7"/>
      <x:c r="E69" s="7"/>
      <x:c r="F69" s="7"/>
      <x:c r="G69" s="7"/>
      <x:c r="H69" s="7"/>
      <x:c r="I69" s="7"/>
      <x:c r="J69" s="7"/>
      <x:c r="K69" s="7"/>
      <x:c r="L69" s="7"/>
      <x:c r="M69" s="7"/>
      <x:c r="N69" s="7"/>
      <x:c r="O69" s="7"/>
      <x:c r="P69" s="7"/>
      <x:c r="Q69" s="7"/>
      <x:c r="R69" s="7"/>
      <x:c r="S69" s="7"/>
      <x:c r="T69" s="7"/>
      <x:c r="U69" s="7"/>
      <x:c r="V69" s="7"/>
      <x:c r="W69" s="7"/>
    </x:row>
    <x:row r="70" ht="23" customHeight="1">
      <x:c r="A70" s="1"/>
      <x:c r="B70" s="1"/>
      <x:c r="C70" s="7"/>
      <x:c r="D70" s="7"/>
      <x:c r="E70" s="7"/>
      <x:c r="F70" s="7"/>
      <x:c r="G70" s="7"/>
      <x:c r="H70" s="7"/>
      <x:c r="I70" s="7"/>
      <x:c r="J70" s="7"/>
      <x:c r="K70" s="7"/>
      <x:c r="L70" s="7"/>
      <x:c r="M70" s="7"/>
      <x:c r="N70" s="7"/>
      <x:c r="O70" s="7"/>
      <x:c r="P70" s="7"/>
      <x:c r="Q70" s="7"/>
      <x:c r="R70" s="7"/>
      <x:c r="S70" s="7"/>
      <x:c r="T70" s="7"/>
      <x:c r="U70" s="7"/>
      <x:c r="V70" s="7"/>
      <x:c r="W70" s="7"/>
    </x:row>
    <x:row r="71" ht="23" customHeight="1">
      <x:c r="A71" s="1"/>
      <x:c r="B71" s="1"/>
      <x:c r="C71" s="7"/>
      <x:c r="D71" s="7"/>
      <x:c r="E71" s="7"/>
      <x:c r="F71" s="7"/>
      <x:c r="G71" s="7"/>
      <x:c r="H71" s="7"/>
      <x:c r="I71" s="7"/>
      <x:c r="J71" s="7"/>
      <x:c r="K71" s="7"/>
      <x:c r="L71" s="7"/>
      <x:c r="M71" s="7"/>
      <x:c r="N71" s="7"/>
      <x:c r="O71" s="7"/>
      <x:c r="P71" s="7"/>
      <x:c r="Q71" s="7"/>
      <x:c r="R71" s="7"/>
      <x:c r="S71" s="7"/>
      <x:c r="T71" s="7"/>
      <x:c r="U71" s="7"/>
      <x:c r="V71" s="7"/>
      <x:c r="W71" s="7"/>
    </x:row>
    <x:row r="72" ht="23" customHeight="1">
      <x:c r="A72" s="1"/>
      <x:c r="B72" s="1"/>
      <x:c r="C72" s="7"/>
      <x:c r="D72" s="7"/>
      <x:c r="E72" s="7"/>
      <x:c r="F72" s="7"/>
      <x:c r="G72" s="7"/>
      <x:c r="H72" s="7"/>
      <x:c r="I72" s="7"/>
      <x:c r="J72" s="7"/>
      <x:c r="K72" s="7"/>
      <x:c r="L72" s="7"/>
      <x:c r="M72" s="7"/>
      <x:c r="N72" s="7"/>
      <x:c r="O72" s="7"/>
      <x:c r="P72" s="7"/>
      <x:c r="Q72" s="7"/>
      <x:c r="R72" s="7"/>
      <x:c r="S72" s="7"/>
      <x:c r="T72" s="7"/>
      <x:c r="U72" s="7"/>
      <x:c r="V72" s="7"/>
      <x:c r="W72" s="7"/>
    </x:row>
    <x:row r="73" ht="23" customHeight="1">
      <x:c r="A73" s="1"/>
      <x:c r="B73" s="1"/>
      <x:c r="C73" s="7"/>
      <x:c r="D73" s="7"/>
      <x:c r="E73" s="7"/>
      <x:c r="F73" s="7"/>
      <x:c r="G73" s="7"/>
      <x:c r="H73" s="7"/>
      <x:c r="I73" s="7"/>
      <x:c r="J73" s="7"/>
      <x:c r="K73" s="7"/>
      <x:c r="L73" s="7"/>
      <x:c r="M73" s="7"/>
      <x:c r="N73" s="7"/>
      <x:c r="O73" s="7"/>
      <x:c r="P73" s="7"/>
      <x:c r="Q73" s="7"/>
      <x:c r="R73" s="7"/>
      <x:c r="S73" s="7"/>
      <x:c r="T73" s="7"/>
      <x:c r="U73" s="7"/>
      <x:c r="V73" s="7"/>
      <x:c r="W73" s="7"/>
    </x:row>
    <x:row r="74" ht="23" customHeight="1">
      <x:c r="A74" s="1"/>
      <x:c r="B74" s="1"/>
      <x:c r="C74" s="7"/>
      <x:c r="D74" s="7"/>
      <x:c r="E74" s="7"/>
      <x:c r="F74" s="7"/>
      <x:c r="G74" s="7"/>
      <x:c r="H74" s="7"/>
      <x:c r="I74" s="7"/>
      <x:c r="J74" s="7"/>
      <x:c r="K74" s="7"/>
      <x:c r="L74" s="7"/>
      <x:c r="M74" s="7"/>
      <x:c r="N74" s="7"/>
      <x:c r="O74" s="7"/>
      <x:c r="P74" s="7"/>
      <x:c r="Q74" s="7"/>
      <x:c r="R74" s="7"/>
      <x:c r="S74" s="7"/>
      <x:c r="T74" s="7"/>
      <x:c r="U74" s="7"/>
      <x:c r="V74" s="7"/>
      <x:c r="W74" s="7"/>
    </x:row>
    <x:row r="75" ht="23" customHeight="1">
      <x:c r="A75" s="1"/>
      <x:c r="B75" s="1"/>
      <x:c r="C75" s="7"/>
      <x:c r="D75" s="7"/>
      <x:c r="E75" s="7"/>
      <x:c r="F75" s="7"/>
      <x:c r="G75" s="7"/>
      <x:c r="H75" s="7"/>
      <x:c r="I75" s="7"/>
      <x:c r="J75" s="7"/>
      <x:c r="K75" s="7"/>
      <x:c r="L75" s="7"/>
      <x:c r="M75" s="7"/>
      <x:c r="N75" s="7"/>
      <x:c r="O75" s="7"/>
      <x:c r="P75" s="7"/>
      <x:c r="Q75" s="7"/>
      <x:c r="R75" s="7"/>
      <x:c r="S75" s="7"/>
      <x:c r="T75" s="7"/>
      <x:c r="U75" s="7"/>
      <x:c r="V75" s="7"/>
      <x:c r="W75" s="7"/>
    </x:row>
    <x:row r="76" ht="23" customHeight="1">
      <x:c r="A76" s="1"/>
      <x:c r="B76" s="1"/>
      <x:c r="C76" s="7"/>
      <x:c r="D76" s="7"/>
      <x:c r="E76" s="7"/>
      <x:c r="F76" s="7"/>
      <x:c r="G76" s="7"/>
      <x:c r="H76" s="7"/>
      <x:c r="I76" s="7"/>
      <x:c r="J76" s="7"/>
      <x:c r="K76" s="7"/>
      <x:c r="L76" s="7"/>
      <x:c r="M76" s="7"/>
      <x:c r="N76" s="7"/>
      <x:c r="O76" s="7"/>
      <x:c r="P76" s="7"/>
      <x:c r="Q76" s="7"/>
      <x:c r="R76" s="7"/>
      <x:c r="S76" s="7"/>
      <x:c r="T76" s="7"/>
      <x:c r="U76" s="7"/>
      <x:c r="V76" s="7"/>
      <x:c r="W76" s="7"/>
    </x:row>
    <x:row r="77" ht="23" customHeight="1">
      <x:c r="A77" s="1"/>
      <x:c r="B77" s="1"/>
      <x:c r="C77" s="7"/>
      <x:c r="D77" s="7"/>
      <x:c r="E77" s="7"/>
      <x:c r="F77" s="7"/>
      <x:c r="G77" s="7"/>
      <x:c r="H77" s="7"/>
      <x:c r="I77" s="7"/>
      <x:c r="J77" s="7"/>
      <x:c r="K77" s="7"/>
      <x:c r="L77" s="7"/>
      <x:c r="M77" s="7"/>
      <x:c r="N77" s="7"/>
      <x:c r="O77" s="7"/>
      <x:c r="P77" s="7"/>
      <x:c r="Q77" s="7"/>
      <x:c r="R77" s="7"/>
      <x:c r="S77" s="7"/>
      <x:c r="T77" s="7"/>
      <x:c r="U77" s="7"/>
      <x:c r="V77" s="7"/>
      <x:c r="W77" s="7"/>
    </x:row>
    <x:row r="78" ht="23" customHeight="1">
      <x:c r="A78" s="1"/>
      <x:c r="B78" s="1"/>
      <x:c r="C78" s="7"/>
      <x:c r="D78" s="7"/>
      <x:c r="E78" s="7"/>
      <x:c r="F78" s="7"/>
      <x:c r="G78" s="7"/>
      <x:c r="H78" s="7"/>
      <x:c r="I78" s="7"/>
      <x:c r="J78" s="7"/>
      <x:c r="K78" s="7"/>
      <x:c r="L78" s="7"/>
      <x:c r="M78" s="7"/>
      <x:c r="N78" s="7"/>
      <x:c r="O78" s="7"/>
      <x:c r="P78" s="7"/>
      <x:c r="Q78" s="7"/>
      <x:c r="R78" s="7"/>
      <x:c r="S78" s="7"/>
      <x:c r="T78" s="7"/>
      <x:c r="U78" s="7"/>
      <x:c r="V78" s="7"/>
      <x:c r="W78" s="7"/>
    </x:row>
    <x:row r="79" ht="23" customHeight="1">
      <x:c r="A79" s="1"/>
      <x:c r="B79" s="1"/>
      <x:c r="C79" s="7"/>
      <x:c r="D79" s="7"/>
      <x:c r="E79" s="7"/>
      <x:c r="F79" s="7"/>
      <x:c r="G79" s="7"/>
      <x:c r="H79" s="7"/>
      <x:c r="I79" s="7"/>
      <x:c r="J79" s="7"/>
      <x:c r="K79" s="7"/>
      <x:c r="L79" s="7"/>
      <x:c r="M79" s="7"/>
      <x:c r="N79" s="7"/>
      <x:c r="O79" s="7"/>
      <x:c r="P79" s="7"/>
      <x:c r="Q79" s="7"/>
      <x:c r="R79" s="7"/>
      <x:c r="S79" s="7"/>
      <x:c r="T79" s="7"/>
      <x:c r="U79" s="7"/>
      <x:c r="V79" s="7"/>
      <x:c r="W79" s="7"/>
    </x:row>
    <x:row r="80" ht="23" customHeight="1">
      <x:c r="A80" s="1"/>
      <x:c r="B80" s="1"/>
      <x:c r="C80" s="7"/>
      <x:c r="D80" s="7"/>
      <x:c r="E80" s="7"/>
      <x:c r="F80" s="7"/>
      <x:c r="G80" s="7"/>
      <x:c r="H80" s="7"/>
      <x:c r="I80" s="7"/>
      <x:c r="J80" s="7"/>
      <x:c r="K80" s="7"/>
      <x:c r="L80" s="7"/>
      <x:c r="M80" s="7"/>
      <x:c r="N80" s="7"/>
      <x:c r="O80" s="7"/>
      <x:c r="P80" s="7"/>
      <x:c r="Q80" s="7"/>
      <x:c r="R80" s="7"/>
      <x:c r="S80" s="7"/>
      <x:c r="T80" s="7"/>
      <x:c r="U80" s="7"/>
      <x:c r="V80" s="7"/>
      <x:c r="W80" s="7"/>
    </x:row>
    <x:row r="81" ht="23" customHeight="1">
      <x:c r="A81" s="1"/>
      <x:c r="B81" s="1"/>
      <x:c r="C81" s="7"/>
      <x:c r="D81" s="7"/>
      <x:c r="E81" s="7"/>
      <x:c r="F81" s="7"/>
      <x:c r="G81" s="7"/>
      <x:c r="H81" s="7"/>
      <x:c r="I81" s="7"/>
      <x:c r="J81" s="7"/>
      <x:c r="K81" s="7"/>
      <x:c r="L81" s="7"/>
      <x:c r="M81" s="7"/>
      <x:c r="N81" s="7"/>
      <x:c r="O81" s="7"/>
      <x:c r="P81" s="7"/>
      <x:c r="Q81" s="7"/>
      <x:c r="R81" s="7"/>
      <x:c r="S81" s="7"/>
      <x:c r="T81" s="7"/>
      <x:c r="U81" s="7"/>
      <x:c r="V81" s="7"/>
      <x:c r="W81" s="7"/>
    </x:row>
    <x:row r="82" ht="23" customHeight="1">
      <x:c r="A82" s="1"/>
      <x:c r="B82" s="1"/>
      <x:c r="C82" s="7"/>
      <x:c r="D82" s="7"/>
      <x:c r="E82" s="7"/>
      <x:c r="F82" s="7"/>
      <x:c r="G82" s="7"/>
      <x:c r="H82" s="7"/>
      <x:c r="I82" s="7"/>
      <x:c r="J82" s="7"/>
      <x:c r="K82" s="7"/>
      <x:c r="L82" s="7"/>
      <x:c r="M82" s="7"/>
      <x:c r="N82" s="7"/>
      <x:c r="O82" s="7"/>
      <x:c r="P82" s="7"/>
      <x:c r="Q82" s="7"/>
      <x:c r="R82" s="7"/>
      <x:c r="S82" s="7"/>
      <x:c r="T82" s="7"/>
      <x:c r="U82" s="7"/>
      <x:c r="V82" s="7"/>
      <x:c r="W82" s="7"/>
    </x:row>
    <x:row r="83" ht="23" customHeight="1">
      <x:c r="A83" s="1"/>
      <x:c r="B83" s="1"/>
      <x:c r="C83" s="7"/>
      <x:c r="D83" s="7"/>
      <x:c r="E83" s="7"/>
      <x:c r="F83" s="7"/>
      <x:c r="G83" s="7"/>
      <x:c r="H83" s="7"/>
      <x:c r="I83" s="7"/>
      <x:c r="J83" s="7"/>
      <x:c r="K83" s="7"/>
      <x:c r="L83" s="7"/>
      <x:c r="M83" s="7"/>
      <x:c r="N83" s="7"/>
      <x:c r="O83" s="7"/>
      <x:c r="P83" s="7"/>
      <x:c r="Q83" s="7"/>
      <x:c r="R83" s="7"/>
      <x:c r="S83" s="7"/>
      <x:c r="T83" s="7"/>
      <x:c r="U83" s="7"/>
      <x:c r="V83" s="7"/>
      <x:c r="W83" s="7"/>
    </x:row>
    <x:row r="84" ht="23" customHeight="1">
      <x:c r="A84" s="1"/>
      <x:c r="B84" s="1"/>
      <x:c r="C84" s="7"/>
      <x:c r="D84" s="7"/>
      <x:c r="E84" s="7"/>
      <x:c r="F84" s="7"/>
      <x:c r="G84" s="7"/>
      <x:c r="H84" s="7"/>
      <x:c r="I84" s="7"/>
      <x:c r="J84" s="7"/>
      <x:c r="K84" s="7"/>
      <x:c r="L84" s="7"/>
      <x:c r="M84" s="7"/>
      <x:c r="N84" s="7"/>
      <x:c r="O84" s="7"/>
      <x:c r="P84" s="7"/>
      <x:c r="Q84" s="7"/>
      <x:c r="R84" s="7"/>
      <x:c r="S84" s="7"/>
      <x:c r="T84" s="7"/>
      <x:c r="U84" s="7"/>
      <x:c r="V84" s="7"/>
      <x:c r="W84" s="7"/>
    </x:row>
    <x:row r="85" ht="23" customHeight="1">
      <x:c r="A85" s="1"/>
      <x:c r="B85" s="1"/>
      <x:c r="C85" s="7"/>
      <x:c r="D85" s="7"/>
      <x:c r="E85" s="7"/>
      <x:c r="F85" s="7"/>
      <x:c r="G85" s="7"/>
      <x:c r="H85" s="7"/>
      <x:c r="I85" s="7"/>
      <x:c r="J85" s="7"/>
      <x:c r="K85" s="7"/>
      <x:c r="L85" s="7"/>
      <x:c r="M85" s="7"/>
      <x:c r="N85" s="7"/>
      <x:c r="O85" s="7"/>
      <x:c r="P85" s="7"/>
      <x:c r="Q85" s="7"/>
      <x:c r="R85" s="7"/>
      <x:c r="S85" s="7"/>
      <x:c r="T85" s="7"/>
      <x:c r="U85" s="7"/>
      <x:c r="V85" s="7"/>
      <x:c r="W85" s="7"/>
    </x:row>
    <x:row r="86" ht="23" customHeight="1">
      <x:c r="A86" s="1"/>
      <x:c r="B86" s="1"/>
      <x:c r="C86" s="7"/>
      <x:c r="D86" s="7"/>
      <x:c r="E86" s="7"/>
      <x:c r="F86" s="7"/>
      <x:c r="G86" s="7"/>
      <x:c r="H86" s="7"/>
      <x:c r="I86" s="7"/>
      <x:c r="J86" s="7"/>
      <x:c r="K86" s="7"/>
      <x:c r="L86" s="7"/>
      <x:c r="M86" s="7"/>
      <x:c r="N86" s="7"/>
      <x:c r="O86" s="7"/>
      <x:c r="P86" s="7"/>
      <x:c r="Q86" s="7"/>
      <x:c r="R86" s="7"/>
      <x:c r="S86" s="7"/>
      <x:c r="T86" s="7"/>
      <x:c r="U86" s="7"/>
      <x:c r="V86" s="7"/>
      <x:c r="W86" s="7"/>
    </x:row>
    <x:row r="87" ht="23" customHeight="1">
      <x:c r="A87" s="1"/>
      <x:c r="B87" s="1"/>
      <x:c r="C87" s="7"/>
      <x:c r="D87" s="7"/>
      <x:c r="E87" s="7"/>
      <x:c r="F87" s="7"/>
      <x:c r="G87" s="7"/>
      <x:c r="H87" s="7"/>
      <x:c r="I87" s="7"/>
      <x:c r="J87" s="7"/>
      <x:c r="K87" s="7"/>
      <x:c r="L87" s="7"/>
      <x:c r="M87" s="7"/>
      <x:c r="N87" s="7"/>
      <x:c r="O87" s="7"/>
      <x:c r="P87" s="7"/>
      <x:c r="Q87" s="7"/>
      <x:c r="R87" s="7"/>
      <x:c r="S87" s="7"/>
      <x:c r="T87" s="7"/>
      <x:c r="U87" s="7"/>
      <x:c r="V87" s="7"/>
      <x:c r="W87" s="7"/>
    </x:row>
    <x:row r="88" ht="23" customHeight="1">
      <x:c r="A88" s="1"/>
      <x:c r="B88" s="1"/>
      <x:c r="C88" s="7"/>
      <x:c r="D88" s="7"/>
      <x:c r="E88" s="7"/>
      <x:c r="F88" s="7"/>
      <x:c r="G88" s="7"/>
      <x:c r="H88" s="7"/>
      <x:c r="I88" s="7"/>
      <x:c r="J88" s="7"/>
      <x:c r="K88" s="7"/>
      <x:c r="L88" s="7"/>
      <x:c r="M88" s="7"/>
      <x:c r="N88" s="7"/>
      <x:c r="O88" s="7"/>
      <x:c r="P88" s="7"/>
      <x:c r="Q88" s="7"/>
      <x:c r="R88" s="7"/>
      <x:c r="S88" s="7"/>
      <x:c r="T88" s="7"/>
      <x:c r="U88" s="7"/>
      <x:c r="V88" s="7"/>
      <x:c r="W88" s="7"/>
    </x:row>
    <x:row r="89" ht="23" customHeight="1">
      <x:c r="A89" s="1"/>
      <x:c r="B89" s="1"/>
      <x:c r="C89" s="7"/>
      <x:c r="D89" s="7"/>
      <x:c r="E89" s="7"/>
      <x:c r="F89" s="7"/>
      <x:c r="G89" s="7"/>
      <x:c r="H89" s="7"/>
      <x:c r="I89" s="7"/>
      <x:c r="J89" s="7"/>
      <x:c r="K89" s="7"/>
      <x:c r="L89" s="7"/>
      <x:c r="M89" s="7"/>
      <x:c r="N89" s="7"/>
      <x:c r="O89" s="7"/>
      <x:c r="P89" s="7"/>
      <x:c r="Q89" s="7"/>
      <x:c r="R89" s="7"/>
      <x:c r="S89" s="7"/>
      <x:c r="T89" s="7"/>
      <x:c r="U89" s="7"/>
      <x:c r="V89" s="7"/>
      <x:c r="W89" s="7"/>
    </x:row>
    <x:row r="90" ht="23" customHeight="1">
      <x:c r="A90" s="1"/>
      <x:c r="B90" s="1"/>
      <x:c r="C90" s="7"/>
      <x:c r="D90" s="7"/>
      <x:c r="E90" s="7"/>
      <x:c r="F90" s="7"/>
      <x:c r="G90" s="7"/>
      <x:c r="H90" s="7"/>
      <x:c r="I90" s="7"/>
      <x:c r="J90" s="7"/>
      <x:c r="K90" s="7"/>
      <x:c r="L90" s="7"/>
      <x:c r="M90" s="7"/>
      <x:c r="N90" s="7"/>
      <x:c r="O90" s="7"/>
      <x:c r="P90" s="7"/>
      <x:c r="Q90" s="7"/>
      <x:c r="R90" s="7"/>
      <x:c r="S90" s="7"/>
      <x:c r="T90" s="7"/>
      <x:c r="U90" s="7"/>
      <x:c r="V90" s="7"/>
      <x:c r="W90" s="7"/>
    </x:row>
    <x:row r="91" ht="23" customHeight="1">
      <x:c r="A91" s="1"/>
      <x:c r="B91" s="1"/>
      <x:c r="C91" s="7"/>
      <x:c r="D91" s="7"/>
      <x:c r="E91" s="7"/>
      <x:c r="F91" s="7"/>
      <x:c r="G91" s="7"/>
      <x:c r="H91" s="7"/>
      <x:c r="I91" s="7"/>
      <x:c r="J91" s="7"/>
      <x:c r="K91" s="7"/>
      <x:c r="L91" s="7"/>
      <x:c r="M91" s="7"/>
      <x:c r="N91" s="7"/>
      <x:c r="O91" s="7"/>
      <x:c r="P91" s="7"/>
      <x:c r="Q91" s="7"/>
      <x:c r="R91" s="7"/>
      <x:c r="S91" s="7"/>
      <x:c r="T91" s="7"/>
      <x:c r="U91" s="7"/>
      <x:c r="V91" s="7"/>
      <x:c r="W91" s="7"/>
    </x:row>
    <x:row r="92" ht="23" customHeight="1">
      <x:c r="A92" s="1"/>
      <x:c r="B92" s="1"/>
      <x:c r="C92" s="7"/>
      <x:c r="D92" s="7"/>
      <x:c r="E92" s="7"/>
      <x:c r="F92" s="7"/>
      <x:c r="G92" s="7"/>
      <x:c r="H92" s="7"/>
      <x:c r="I92" s="7"/>
      <x:c r="J92" s="7"/>
      <x:c r="K92" s="7"/>
      <x:c r="L92" s="7"/>
      <x:c r="M92" s="7"/>
      <x:c r="N92" s="7"/>
      <x:c r="O92" s="7"/>
      <x:c r="P92" s="7"/>
      <x:c r="Q92" s="7"/>
      <x:c r="R92" s="7"/>
      <x:c r="S92" s="7"/>
      <x:c r="T92" s="7"/>
      <x:c r="U92" s="7"/>
      <x:c r="V92" s="7"/>
      <x:c r="W92" s="7"/>
    </x:row>
    <x:row r="93" ht="23" customHeight="1">
      <x:c r="A93" s="1"/>
      <x:c r="B93" s="1"/>
      <x:c r="C93" s="7"/>
      <x:c r="D93" s="7"/>
      <x:c r="E93" s="7"/>
      <x:c r="F93" s="7"/>
      <x:c r="G93" s="7"/>
      <x:c r="H93" s="7"/>
      <x:c r="I93" s="7"/>
      <x:c r="J93" s="7"/>
      <x:c r="K93" s="7"/>
      <x:c r="L93" s="7"/>
      <x:c r="M93" s="7"/>
      <x:c r="N93" s="7"/>
      <x:c r="O93" s="7"/>
      <x:c r="P93" s="7"/>
      <x:c r="Q93" s="7"/>
      <x:c r="R93" s="7"/>
      <x:c r="S93" s="7"/>
      <x:c r="T93" s="7"/>
      <x:c r="U93" s="7"/>
      <x:c r="V93" s="7"/>
      <x:c r="W93" s="7"/>
    </x:row>
    <x:row r="94" ht="23" customHeight="1">
      <x:c r="A94" s="1"/>
      <x:c r="B94" s="1"/>
      <x:c r="C94" s="7"/>
      <x:c r="D94" s="7"/>
      <x:c r="E94" s="7"/>
      <x:c r="F94" s="7"/>
      <x:c r="G94" s="7"/>
      <x:c r="H94" s="7"/>
      <x:c r="I94" s="7"/>
      <x:c r="J94" s="7"/>
      <x:c r="K94" s="7"/>
      <x:c r="L94" s="7"/>
      <x:c r="M94" s="7"/>
      <x:c r="N94" s="7"/>
      <x:c r="O94" s="7"/>
      <x:c r="P94" s="7"/>
      <x:c r="Q94" s="7"/>
      <x:c r="R94" s="7"/>
      <x:c r="S94" s="7"/>
      <x:c r="T94" s="7"/>
      <x:c r="U94" s="7"/>
      <x:c r="V94" s="7"/>
      <x:c r="W94" s="7"/>
    </x:row>
    <x:row r="95" ht="23" customHeight="1">
      <x:c r="A95" s="1"/>
      <x:c r="B95" s="1"/>
      <x:c r="C95" s="7"/>
      <x:c r="D95" s="7"/>
      <x:c r="E95" s="7"/>
      <x:c r="F95" s="7"/>
      <x:c r="G95" s="7"/>
      <x:c r="H95" s="7"/>
      <x:c r="I95" s="7"/>
      <x:c r="J95" s="7"/>
      <x:c r="K95" s="7"/>
      <x:c r="L95" s="7"/>
      <x:c r="M95" s="7"/>
      <x:c r="N95" s="7"/>
      <x:c r="O95" s="7"/>
      <x:c r="P95" s="7"/>
      <x:c r="Q95" s="7"/>
      <x:c r="R95" s="7"/>
      <x:c r="S95" s="7"/>
      <x:c r="T95" s="7"/>
      <x:c r="U95" s="7"/>
      <x:c r="V95" s="7"/>
      <x:c r="W95" s="7"/>
    </x:row>
    <x:row r="96" ht="23" customHeight="1">
      <x:c r="A96" s="1"/>
      <x:c r="B96" s="1"/>
      <x:c r="C96" s="7"/>
      <x:c r="D96" s="7"/>
      <x:c r="E96" s="7"/>
      <x:c r="F96" s="7"/>
      <x:c r="G96" s="7"/>
      <x:c r="H96" s="7"/>
      <x:c r="I96" s="7"/>
      <x:c r="J96" s="7"/>
      <x:c r="K96" s="7"/>
      <x:c r="L96" s="7"/>
      <x:c r="M96" s="7"/>
      <x:c r="N96" s="7"/>
      <x:c r="O96" s="7"/>
      <x:c r="P96" s="7"/>
      <x:c r="Q96" s="7"/>
      <x:c r="R96" s="7"/>
      <x:c r="S96" s="7"/>
      <x:c r="T96" s="7"/>
      <x:c r="U96" s="7"/>
      <x:c r="V96" s="7"/>
      <x:c r="W96" s="7"/>
    </x:row>
    <x:row r="97" ht="23" customHeight="1">
      <x:c r="A97" s="1"/>
      <x:c r="B97" s="1"/>
      <x:c r="C97" s="7"/>
      <x:c r="D97" s="7"/>
      <x:c r="E97" s="7"/>
      <x:c r="F97" s="7"/>
      <x:c r="G97" s="7"/>
      <x:c r="H97" s="7"/>
      <x:c r="I97" s="7"/>
      <x:c r="J97" s="7"/>
      <x:c r="K97" s="7"/>
      <x:c r="L97" s="7"/>
      <x:c r="M97" s="7"/>
      <x:c r="N97" s="7"/>
      <x:c r="O97" s="7"/>
      <x:c r="P97" s="7"/>
      <x:c r="Q97" s="7"/>
      <x:c r="R97" s="7"/>
      <x:c r="S97" s="7"/>
      <x:c r="T97" s="7"/>
      <x:c r="U97" s="7"/>
      <x:c r="V97" s="7"/>
      <x:c r="W97" s="7"/>
    </x:row>
    <x:row r="98" ht="23" customHeight="1">
      <x:c r="A98" s="1"/>
      <x:c r="B98" s="1"/>
      <x:c r="C98" s="7"/>
      <x:c r="D98" s="7"/>
      <x:c r="E98" s="7"/>
      <x:c r="F98" s="7"/>
      <x:c r="G98" s="7"/>
      <x:c r="H98" s="7"/>
      <x:c r="I98" s="7"/>
      <x:c r="J98" s="7"/>
      <x:c r="K98" s="7"/>
      <x:c r="L98" s="7"/>
      <x:c r="M98" s="7"/>
      <x:c r="N98" s="7"/>
      <x:c r="O98" s="7"/>
      <x:c r="P98" s="7"/>
      <x:c r="Q98" s="7"/>
      <x:c r="R98" s="7"/>
      <x:c r="S98" s="7"/>
      <x:c r="T98" s="7"/>
      <x:c r="U98" s="7"/>
      <x:c r="V98" s="7"/>
      <x:c r="W98" s="7"/>
    </x:row>
    <x:row r="99" ht="23" customHeight="1">
      <x:c r="A99" s="1"/>
      <x:c r="B99" s="1"/>
      <x:c r="C99" s="7"/>
      <x:c r="D99" s="7"/>
      <x:c r="E99" s="7"/>
      <x:c r="F99" s="7"/>
      <x:c r="G99" s="7"/>
      <x:c r="H99" s="7"/>
      <x:c r="I99" s="7"/>
      <x:c r="J99" s="7"/>
      <x:c r="K99" s="7"/>
      <x:c r="L99" s="7"/>
      <x:c r="M99" s="7"/>
      <x:c r="N99" s="7"/>
      <x:c r="O99" s="7"/>
      <x:c r="P99" s="7"/>
      <x:c r="Q99" s="7"/>
      <x:c r="R99" s="7"/>
      <x:c r="S99" s="7"/>
      <x:c r="T99" s="7"/>
      <x:c r="U99" s="7"/>
      <x:c r="V99" s="7"/>
      <x:c r="W99" s="7"/>
    </x:row>
    <x:row r="100" ht="23" customHeight="1">
      <x:c r="A100" s="1"/>
      <x:c r="B100" s="1"/>
      <x:c r="C100" s="7"/>
      <x:c r="D100" s="7"/>
      <x:c r="E100" s="7"/>
      <x:c r="F100" s="7"/>
      <x:c r="G100" s="7"/>
      <x:c r="H100" s="7"/>
      <x:c r="I100" s="7"/>
      <x:c r="J100" s="7"/>
      <x:c r="K100" s="7"/>
      <x:c r="L100" s="7"/>
      <x:c r="M100" s="7"/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</x:row>
  </x:sheetData>
  <x:mergeCells>
    <x:mergeCell ref="A1:J2"/>
    <x:mergeCell ref="A3:J3"/>
    <x:mergeCell ref="A4:B4"/>
  </x:mergeCells>
  <x:pageMargins left="0.7" right="0.7" top="0.75" bottom="0.75" header="0.3" footer="0.3"/>
</x:worksheet>
</file>